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Forecast sheet amended 5.4\"/>
    </mc:Choice>
  </mc:AlternateContent>
  <xr:revisionPtr revIDLastSave="0" documentId="8_{1575EFFC-2142-47BC-86A4-316B4D4C335E}" xr6:coauthVersionLast="47" xr6:coauthVersionMax="47" xr10:uidLastSave="{00000000-0000-0000-0000-000000000000}"/>
  <bookViews>
    <workbookView xWindow="28680" yWindow="-120" windowWidth="29040" windowHeight="15720" activeTab="1" xr2:uid="{999948D5-63BE-457B-AD61-FF82DE3B47F5}"/>
  </bookViews>
  <sheets>
    <sheet name="5.4 Job cost" sheetId="1" r:id="rId1"/>
    <sheet name="5.4 Job MC980 graph" sheetId="3" r:id="rId2"/>
    <sheet name="5.4 Forecast cost PM821" sheetId="5" r:id="rId3"/>
    <sheet name="5.4 Forecast PM821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" l="1"/>
  <c r="D6" i="1" s="1"/>
  <c r="E6" i="1" s="1"/>
  <c r="E10" i="1"/>
  <c r="E9" i="1"/>
  <c r="E12" i="1" s="1"/>
  <c r="E7" i="1"/>
  <c r="C10" i="3"/>
  <c r="E13" i="3" s="1"/>
  <c r="E9" i="3"/>
  <c r="E12" i="3" s="1"/>
  <c r="E7" i="3"/>
  <c r="E13" i="1"/>
  <c r="C10" i="1"/>
  <c r="C27" i="5"/>
  <c r="C28" i="5"/>
  <c r="C26" i="5"/>
  <c r="D6" i="3" l="1"/>
  <c r="E6" i="3" s="1"/>
  <c r="E15" i="3" s="1"/>
  <c r="E16" i="3" s="1"/>
  <c r="E15" i="1"/>
  <c r="E16" i="1" s="1"/>
  <c r="E17" i="1" s="1"/>
  <c r="E10" i="3"/>
  <c r="E26" i="5"/>
  <c r="E28" i="5"/>
  <c r="D28" i="5"/>
  <c r="E27" i="5"/>
  <c r="D26" i="5"/>
  <c r="D27" i="5"/>
  <c r="E18" i="1" l="1"/>
  <c r="E17" i="3"/>
  <c r="E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tc={4104EEEA-E865-4CD6-BEA4-6442AD3B7585}</author>
  </authors>
  <commentList>
    <comment ref="E9" authorId="0" shapeId="0" xr:uid="{4104EEEA-E865-4CD6-BEA4-6442AD3B7585}">
      <text>
        <t>[Threaded comment]
Your version of Excel allows you to read this threaded comment; however, any edits to it will get removed if the file is opened in a newer version of Excel. Learn more: https://go.microsoft.com/fwlink/?linkid=870924
Comment:
    Confirmed with Site Prep Manager</t>
      </text>
    </comment>
  </commentList>
</comments>
</file>

<file path=xl/sharedStrings.xml><?xml version="1.0" encoding="utf-8"?>
<sst xmlns="http://schemas.openxmlformats.org/spreadsheetml/2006/main" count="61" uniqueCount="30">
  <si>
    <t>Material PM821</t>
  </si>
  <si>
    <t>Period</t>
  </si>
  <si>
    <t>Price</t>
  </si>
  <si>
    <t>Price per tonne</t>
  </si>
  <si>
    <t>Quotation for Job MC980</t>
  </si>
  <si>
    <t>Direct materials</t>
  </si>
  <si>
    <t>Quantity</t>
  </si>
  <si>
    <t>Cost</t>
  </si>
  <si>
    <t>Unit</t>
  </si>
  <si>
    <t>Tonnes</t>
  </si>
  <si>
    <t>PM821 tarmac</t>
  </si>
  <si>
    <t>Hardcore</t>
  </si>
  <si>
    <t>Direct labour</t>
  </si>
  <si>
    <t>Hours</t>
  </si>
  <si>
    <t>Site preparation team</t>
  </si>
  <si>
    <t>Tarmac laying team</t>
  </si>
  <si>
    <t>Overheads</t>
  </si>
  <si>
    <t>60% of direct labour cost</t>
  </si>
  <si>
    <t>£30 per labour hour</t>
  </si>
  <si>
    <t>Total cost</t>
  </si>
  <si>
    <t>Selling price</t>
  </si>
  <si>
    <t>Quote period</t>
  </si>
  <si>
    <t>To be completed in period 27</t>
  </si>
  <si>
    <t>Margin 20%</t>
  </si>
  <si>
    <t>Site preparation O/H</t>
  </si>
  <si>
    <t>Tarmac laying O/H</t>
  </si>
  <si>
    <t>£</t>
  </si>
  <si>
    <t>Forecast(Price per tonne)</t>
  </si>
  <si>
    <t>Lower Confidence Bound(Price per tonne)</t>
  </si>
  <si>
    <t>Upper Confidence Bound(Price per tonne)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</si>
</sst>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0" xfId="0" applyNumberFormat="1"/>
    <xf numFmtId="43" fontId="0" fillId="0" borderId="1" xfId="0" applyNumberFormat="1" applyBorder="1"/>
    <xf numFmtId="0" fontId="0" fillId="0" borderId="0" xfId="0" applyAlignment="1">
      <alignment horizontal="center"/>
    </xf>
    <xf numFmtId="2" fontId="0" fillId="0" borderId="0" xfId="0" applyNumberFormat="1"/>
    <xf numFmtId="0" fontId="0" fillId="2" borderId="0" xfId="0" applyFill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"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Quotation for Job MC980 - Total selling price £22,045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cat>
            <c:strRef>
              <c:f>'5.4 Job MC980 graph'!$A$6:$A$16</c:f>
              <c:strCache>
                <c:ptCount val="7"/>
                <c:pt idx="0">
                  <c:v>PM821 tarmac</c:v>
                </c:pt>
                <c:pt idx="1">
                  <c:v>Hardcore</c:v>
                </c:pt>
                <c:pt idx="2">
                  <c:v>Site preparation team</c:v>
                </c:pt>
                <c:pt idx="3">
                  <c:v>Tarmac laying team</c:v>
                </c:pt>
                <c:pt idx="4">
                  <c:v>Site preparation O/H</c:v>
                </c:pt>
                <c:pt idx="5">
                  <c:v>Tarmac laying O/H</c:v>
                </c:pt>
                <c:pt idx="6">
                  <c:v>Margin 20%</c:v>
                </c:pt>
              </c:strCache>
            </c:strRef>
          </c:cat>
          <c:val>
            <c:numRef>
              <c:f>'5.4 Job MC980 graph'!$B$6:$B$16</c:f>
            </c:numRef>
          </c:val>
          <c:extLst>
            <c:ext xmlns:c16="http://schemas.microsoft.com/office/drawing/2014/chart" uri="{C3380CC4-5D6E-409C-BE32-E72D297353CC}">
              <c16:uniqueId val="{00000000-905C-4AC5-8A38-9E8589D5F14B}"/>
            </c:ext>
          </c:extLst>
        </c:ser>
        <c:ser>
          <c:idx val="1"/>
          <c:order val="1"/>
          <c:cat>
            <c:strRef>
              <c:f>'5.4 Job MC980 graph'!$A$6:$A$16</c:f>
              <c:strCache>
                <c:ptCount val="7"/>
                <c:pt idx="0">
                  <c:v>PM821 tarmac</c:v>
                </c:pt>
                <c:pt idx="1">
                  <c:v>Hardcore</c:v>
                </c:pt>
                <c:pt idx="2">
                  <c:v>Site preparation team</c:v>
                </c:pt>
                <c:pt idx="3">
                  <c:v>Tarmac laying team</c:v>
                </c:pt>
                <c:pt idx="4">
                  <c:v>Site preparation O/H</c:v>
                </c:pt>
                <c:pt idx="5">
                  <c:v>Tarmac laying O/H</c:v>
                </c:pt>
                <c:pt idx="6">
                  <c:v>Margin 20%</c:v>
                </c:pt>
              </c:strCache>
            </c:strRef>
          </c:cat>
          <c:val>
            <c:numRef>
              <c:f>'5.4 Job MC980 graph'!$C$6:$C$16</c:f>
            </c:numRef>
          </c:val>
          <c:extLst>
            <c:ext xmlns:c16="http://schemas.microsoft.com/office/drawing/2014/chart" uri="{C3380CC4-5D6E-409C-BE32-E72D297353CC}">
              <c16:uniqueId val="{00000001-905C-4AC5-8A38-9E8589D5F14B}"/>
            </c:ext>
          </c:extLst>
        </c:ser>
        <c:ser>
          <c:idx val="2"/>
          <c:order val="2"/>
          <c:cat>
            <c:strRef>
              <c:f>'5.4 Job MC980 graph'!$A$6:$A$16</c:f>
              <c:strCache>
                <c:ptCount val="7"/>
                <c:pt idx="0">
                  <c:v>PM821 tarmac</c:v>
                </c:pt>
                <c:pt idx="1">
                  <c:v>Hardcore</c:v>
                </c:pt>
                <c:pt idx="2">
                  <c:v>Site preparation team</c:v>
                </c:pt>
                <c:pt idx="3">
                  <c:v>Tarmac laying team</c:v>
                </c:pt>
                <c:pt idx="4">
                  <c:v>Site preparation O/H</c:v>
                </c:pt>
                <c:pt idx="5">
                  <c:v>Tarmac laying O/H</c:v>
                </c:pt>
                <c:pt idx="6">
                  <c:v>Margin 20%</c:v>
                </c:pt>
              </c:strCache>
            </c:strRef>
          </c:cat>
          <c:val>
            <c:numRef>
              <c:f>'5.4 Job MC980 graph'!$D$6:$D$16</c:f>
            </c:numRef>
          </c:val>
          <c:extLst>
            <c:ext xmlns:c16="http://schemas.microsoft.com/office/drawing/2014/chart" uri="{C3380CC4-5D6E-409C-BE32-E72D297353CC}">
              <c16:uniqueId val="{00000002-905C-4AC5-8A38-9E8589D5F14B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905C-4AC5-8A38-9E8589D5F14B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905C-4AC5-8A38-9E8589D5F1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905C-4AC5-8A38-9E8589D5F1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905C-4AC5-8A38-9E8589D5F14B}"/>
              </c:ext>
            </c:extLst>
          </c:dPt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accent5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5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905C-4AC5-8A38-9E8589D5F14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905C-4AC5-8A38-9E8589D5F14B}"/>
              </c:ext>
            </c:extLst>
          </c:dPt>
          <c:dPt>
            <c:idx val="6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25400">
                <a:solidFill>
                  <a:schemeClr val="accent6">
                    <a:lumMod val="20000"/>
                    <a:lumOff val="80000"/>
                  </a:schemeClr>
                </a:solidFill>
              </a:ln>
              <a:effectLst/>
              <a:sp3d contourW="25400">
                <a:contourClr>
                  <a:schemeClr val="accent6">
                    <a:lumMod val="20000"/>
                    <a:lumOff val="8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905C-4AC5-8A38-9E8589D5F14B}"/>
              </c:ext>
            </c:extLst>
          </c:dPt>
          <c:dLbls>
            <c:spPr>
              <a:noFill/>
              <a:ln>
                <a:solidFill>
                  <a:schemeClr val="accent6">
                    <a:lumMod val="20000"/>
                    <a:lumOff val="8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'5.4 Job MC980 graph'!$A$6:$A$16</c:f>
              <c:strCache>
                <c:ptCount val="7"/>
                <c:pt idx="0">
                  <c:v>PM821 tarmac</c:v>
                </c:pt>
                <c:pt idx="1">
                  <c:v>Hardcore</c:v>
                </c:pt>
                <c:pt idx="2">
                  <c:v>Site preparation team</c:v>
                </c:pt>
                <c:pt idx="3">
                  <c:v>Tarmac laying team</c:v>
                </c:pt>
                <c:pt idx="4">
                  <c:v>Site preparation O/H</c:v>
                </c:pt>
                <c:pt idx="5">
                  <c:v>Tarmac laying O/H</c:v>
                </c:pt>
                <c:pt idx="6">
                  <c:v>Margin 20%</c:v>
                </c:pt>
              </c:strCache>
            </c:strRef>
          </c:cat>
          <c:val>
            <c:numRef>
              <c:f>'5.4 Job MC980 graph'!$E$6:$E$16</c:f>
              <c:numCache>
                <c:formatCode>_(* #,##0.00_);_(* \(#,##0.00\);_(* "-"??_);_(@_)</c:formatCode>
                <c:ptCount val="7"/>
                <c:pt idx="0">
                  <c:v>1731.3999999999999</c:v>
                </c:pt>
                <c:pt idx="1">
                  <c:v>1062</c:v>
                </c:pt>
                <c:pt idx="2">
                  <c:v>5625</c:v>
                </c:pt>
                <c:pt idx="3">
                  <c:v>2172</c:v>
                </c:pt>
                <c:pt idx="4">
                  <c:v>3375</c:v>
                </c:pt>
                <c:pt idx="5">
                  <c:v>3600</c:v>
                </c:pt>
                <c:pt idx="6">
                  <c:v>4391.3500000000004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05C-4AC5-8A38-9E8589D5F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97240434587107"/>
          <c:y val="0.23263139209048148"/>
          <c:w val="0.19400236325041043"/>
          <c:h val="0.657410070118046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'5.4 Forecast cost PM821'!$B$1</c:f>
              <c:strCache>
                <c:ptCount val="1"/>
                <c:pt idx="0">
                  <c:v>Price per tonne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'5.4 Forecast cost PM821'!$B$2:$B$28</c:f>
              <c:numCache>
                <c:formatCode>General</c:formatCode>
                <c:ptCount val="27"/>
                <c:pt idx="0">
                  <c:v>65</c:v>
                </c:pt>
                <c:pt idx="1">
                  <c:v>67</c:v>
                </c:pt>
                <c:pt idx="2">
                  <c:v>66</c:v>
                </c:pt>
                <c:pt idx="3">
                  <c:v>69</c:v>
                </c:pt>
                <c:pt idx="4">
                  <c:v>71</c:v>
                </c:pt>
                <c:pt idx="5">
                  <c:v>74</c:v>
                </c:pt>
                <c:pt idx="6">
                  <c:v>73</c:v>
                </c:pt>
                <c:pt idx="7">
                  <c:v>70</c:v>
                </c:pt>
                <c:pt idx="8">
                  <c:v>77</c:v>
                </c:pt>
                <c:pt idx="9">
                  <c:v>79</c:v>
                </c:pt>
                <c:pt idx="10">
                  <c:v>81</c:v>
                </c:pt>
                <c:pt idx="11">
                  <c:v>78</c:v>
                </c:pt>
                <c:pt idx="12">
                  <c:v>82</c:v>
                </c:pt>
                <c:pt idx="13">
                  <c:v>84</c:v>
                </c:pt>
                <c:pt idx="14">
                  <c:v>80</c:v>
                </c:pt>
                <c:pt idx="15">
                  <c:v>81</c:v>
                </c:pt>
                <c:pt idx="16">
                  <c:v>79</c:v>
                </c:pt>
                <c:pt idx="17">
                  <c:v>83</c:v>
                </c:pt>
                <c:pt idx="18">
                  <c:v>85</c:v>
                </c:pt>
                <c:pt idx="19">
                  <c:v>83</c:v>
                </c:pt>
                <c:pt idx="20">
                  <c:v>85</c:v>
                </c:pt>
                <c:pt idx="21">
                  <c:v>82</c:v>
                </c:pt>
                <c:pt idx="22">
                  <c:v>86</c:v>
                </c:pt>
                <c:pt idx="23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5D-4506-9B0C-ED7F72D42790}"/>
            </c:ext>
          </c:extLst>
        </c:ser>
        <c:ser>
          <c:idx val="1"/>
          <c:order val="1"/>
          <c:tx>
            <c:strRef>
              <c:f>'5.4 Forecast cost PM821'!$C$1</c:f>
              <c:strCache>
                <c:ptCount val="1"/>
                <c:pt idx="0">
                  <c:v>Forecast(Price per tonne)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'5.4 Forecast cost PM821'!$A$2:$A$28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'5.4 Forecast cost PM821'!$C$2:$C$28</c:f>
              <c:numCache>
                <c:formatCode>General</c:formatCode>
                <c:ptCount val="27"/>
                <c:pt idx="23">
                  <c:v>84</c:v>
                </c:pt>
                <c:pt idx="24">
                  <c:v>84.857391304347829</c:v>
                </c:pt>
                <c:pt idx="25">
                  <c:v>85.714782608695657</c:v>
                </c:pt>
                <c:pt idx="26">
                  <c:v>86.572173913043486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D-4506-9B0C-ED7F72D42790}"/>
            </c:ext>
          </c:extLst>
        </c:ser>
        <c:ser>
          <c:idx val="2"/>
          <c:order val="2"/>
          <c:tx>
            <c:strRef>
              <c:f>'5.4 Forecast cost PM821'!$D$1</c:f>
              <c:strCache>
                <c:ptCount val="1"/>
                <c:pt idx="0">
                  <c:v>Lower Confidence Bound(Price per tonne)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'5.4 Forecast cost PM821'!$A$2:$A$28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'5.4 Forecast cost PM821'!$D$2:$D$28</c:f>
              <c:numCache>
                <c:formatCode>General</c:formatCode>
                <c:ptCount val="27"/>
                <c:pt idx="23" formatCode="0.00">
                  <c:v>84</c:v>
                </c:pt>
                <c:pt idx="24" formatCode="0.00">
                  <c:v>79.492206223899231</c:v>
                </c:pt>
                <c:pt idx="25" formatCode="0.00">
                  <c:v>79.713922030370767</c:v>
                </c:pt>
                <c:pt idx="26" formatCode="0.00">
                  <c:v>79.99461236030227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5D-4506-9B0C-ED7F72D42790}"/>
            </c:ext>
          </c:extLst>
        </c:ser>
        <c:ser>
          <c:idx val="3"/>
          <c:order val="3"/>
          <c:tx>
            <c:strRef>
              <c:f>'5.4 Forecast cost PM821'!$E$1</c:f>
              <c:strCache>
                <c:ptCount val="1"/>
                <c:pt idx="0">
                  <c:v>Upper Confidence Bound(Price per tonne)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'5.4 Forecast cost PM821'!$A$2:$A$28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'5.4 Forecast cost PM821'!$E$2:$E$28</c:f>
              <c:numCache>
                <c:formatCode>General</c:formatCode>
                <c:ptCount val="27"/>
                <c:pt idx="23" formatCode="0.00">
                  <c:v>84</c:v>
                </c:pt>
                <c:pt idx="24" formatCode="0.00">
                  <c:v>90.222576384796426</c:v>
                </c:pt>
                <c:pt idx="25" formatCode="0.00">
                  <c:v>91.715643187020547</c:v>
                </c:pt>
                <c:pt idx="26" formatCode="0.00">
                  <c:v>93.149735465784701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5D-4506-9B0C-ED7F72D42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205344"/>
        <c:axId val="584204864"/>
      </c:lineChart>
      <c:catAx>
        <c:axId val="58420534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04864"/>
        <c:crosses val="autoZero"/>
        <c:auto val="1"/>
        <c:lblAlgn val="ctr"/>
        <c:lblOffset val="100"/>
        <c:noMultiLvlLbl val="0"/>
      </c:catAx>
      <c:valAx>
        <c:axId val="58420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0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0</xdr:rowOff>
    </xdr:from>
    <xdr:to>
      <xdr:col>17</xdr:col>
      <xdr:colOff>263525</xdr:colOff>
      <xdr:row>26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0F75A4-9082-45DA-A0FF-029C4451C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325210</xdr:colOff>
      <xdr:row>29</xdr:row>
      <xdr:rowOff>226</xdr:rowOff>
    </xdr:from>
    <xdr:to>
      <xdr:col>6</xdr:col>
      <xdr:colOff>161924</xdr:colOff>
      <xdr:row>53</xdr:row>
      <xdr:rowOff>50120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4D9F7B-B37B-4F92-90A4-B7256C26A3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heriden Amos" id="{66E7C1C7-33C9-44E3-82D5-80527304C676}" userId="6a911f56f72e4dc1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D84AFD-D5AD-4872-B3B6-021D2C3BE5D3}" name="Table1" displayName="Table1" ref="A1:E28" totalsRowShown="0">
  <autoFilter ref="A1:E28" xr:uid="{20D84AFD-D5AD-4872-B3B6-021D2C3BE5D3}"/>
  <tableColumns count="5">
    <tableColumn id="1" xr3:uid="{B20B6A41-5B63-4590-9903-A565C80B88FA}" name="Period"/>
    <tableColumn id="2" xr3:uid="{26340AB9-B3AA-4457-BAD2-22FB117A895F}" name="Price per tonne"/>
    <tableColumn id="3" xr3:uid="{39E21CEF-BE48-46C7-9A3E-FB131DC7640E}" name="Forecast(Price per tonne)"/>
    <tableColumn id="4" xr3:uid="{8C23E9FE-4329-459B-AB65-A512339932EA}" name="Lower Confidence Bound(Price per tonne)" dataDxfId="1"/>
    <tableColumn id="5" xr3:uid="{C788B349-A1D6-4A7E-80D6-DCEA95BF3974}" name="Upper Confidence Bound(Price per tonne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" dT="2021-05-11T16:47:04.04" personId="{66E7C1C7-33C9-44E3-82D5-80527304C676}" id="{4104EEEA-E865-4CD6-BEA4-6442AD3B7585}">
    <text>Confirmed with Site Prep Manager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D0C32-FE34-4BFC-A805-BF7598D7C139}">
  <dimension ref="A1:E18"/>
  <sheetViews>
    <sheetView zoomScaleNormal="100" workbookViewId="0">
      <selection activeCell="G18" sqref="G18"/>
    </sheetView>
  </sheetViews>
  <sheetFormatPr defaultRowHeight="14.5" x14ac:dyDescent="0.35"/>
  <cols>
    <col min="1" max="1" width="21.453125" customWidth="1"/>
    <col min="2" max="2" width="11.453125" customWidth="1"/>
    <col min="3" max="3" width="8.7265625" customWidth="1"/>
    <col min="4" max="4" width="16.7265625" customWidth="1"/>
    <col min="5" max="5" width="14.36328125" customWidth="1"/>
  </cols>
  <sheetData>
    <row r="1" spans="1:5" x14ac:dyDescent="0.35">
      <c r="A1" s="1" t="s">
        <v>4</v>
      </c>
    </row>
    <row r="2" spans="1:5" x14ac:dyDescent="0.35">
      <c r="A2" t="s">
        <v>22</v>
      </c>
    </row>
    <row r="4" spans="1:5" x14ac:dyDescent="0.35">
      <c r="B4" s="8" t="s">
        <v>8</v>
      </c>
      <c r="C4" s="8" t="s">
        <v>6</v>
      </c>
      <c r="D4" s="8" t="s">
        <v>2</v>
      </c>
      <c r="E4" s="8" t="s">
        <v>7</v>
      </c>
    </row>
    <row r="5" spans="1:5" x14ac:dyDescent="0.35">
      <c r="A5" s="1" t="s">
        <v>5</v>
      </c>
      <c r="B5" s="1"/>
      <c r="C5" s="1"/>
      <c r="D5" s="8" t="s">
        <v>26</v>
      </c>
      <c r="E5" s="8" t="s">
        <v>26</v>
      </c>
    </row>
    <row r="6" spans="1:5" x14ac:dyDescent="0.35">
      <c r="A6" t="s">
        <v>10</v>
      </c>
      <c r="B6" t="s">
        <v>9</v>
      </c>
      <c r="C6">
        <v>20</v>
      </c>
      <c r="D6" s="6">
        <f>ROUND('5.4 Forecast PM821'!C28,2)</f>
        <v>86.57</v>
      </c>
      <c r="E6" s="2">
        <f>D6*C6</f>
        <v>1731.3999999999999</v>
      </c>
    </row>
    <row r="7" spans="1:5" x14ac:dyDescent="0.35">
      <c r="A7" t="s">
        <v>11</v>
      </c>
      <c r="B7" t="s">
        <v>9</v>
      </c>
      <c r="C7">
        <v>30</v>
      </c>
      <c r="D7" s="6">
        <v>35.4</v>
      </c>
      <c r="E7" s="2">
        <f>D7*C7</f>
        <v>1062</v>
      </c>
    </row>
    <row r="8" spans="1:5" x14ac:dyDescent="0.35">
      <c r="A8" s="1" t="s">
        <v>12</v>
      </c>
      <c r="D8" s="6"/>
      <c r="E8" s="2"/>
    </row>
    <row r="9" spans="1:5" x14ac:dyDescent="0.35">
      <c r="A9" t="s">
        <v>14</v>
      </c>
      <c r="B9" t="s">
        <v>13</v>
      </c>
      <c r="C9">
        <v>375</v>
      </c>
      <c r="D9" s="6">
        <v>15</v>
      </c>
      <c r="E9" s="2">
        <f>D9*C9</f>
        <v>5625</v>
      </c>
    </row>
    <row r="10" spans="1:5" x14ac:dyDescent="0.35">
      <c r="A10" t="s">
        <v>15</v>
      </c>
      <c r="B10" t="s">
        <v>13</v>
      </c>
      <c r="C10">
        <f>4*30</f>
        <v>120</v>
      </c>
      <c r="D10" s="6">
        <v>18.100000000000001</v>
      </c>
      <c r="E10" s="2">
        <f>D10*C10</f>
        <v>2172</v>
      </c>
    </row>
    <row r="11" spans="1:5" x14ac:dyDescent="0.35">
      <c r="A11" s="1" t="s">
        <v>16</v>
      </c>
      <c r="E11" s="2"/>
    </row>
    <row r="12" spans="1:5" x14ac:dyDescent="0.35">
      <c r="A12" t="s">
        <v>24</v>
      </c>
      <c r="B12" t="s">
        <v>17</v>
      </c>
      <c r="E12" s="2">
        <f>0.6*E9</f>
        <v>3375</v>
      </c>
    </row>
    <row r="13" spans="1:5" x14ac:dyDescent="0.35">
      <c r="A13" t="s">
        <v>25</v>
      </c>
      <c r="B13" t="s">
        <v>18</v>
      </c>
      <c r="E13" s="2">
        <f>30*C10</f>
        <v>3600</v>
      </c>
    </row>
    <row r="15" spans="1:5" x14ac:dyDescent="0.35">
      <c r="A15" t="s">
        <v>19</v>
      </c>
      <c r="E15" s="3">
        <f>SUM(E6:E14)</f>
        <v>17565.400000000001</v>
      </c>
    </row>
    <row r="16" spans="1:5" x14ac:dyDescent="0.35">
      <c r="A16" t="s">
        <v>23</v>
      </c>
      <c r="E16" s="3">
        <f>E15/0.8*0.2</f>
        <v>4391.3500000000004</v>
      </c>
    </row>
    <row r="17" spans="1:5" ht="15" thickBot="1" x14ac:dyDescent="0.4">
      <c r="A17" t="s">
        <v>20</v>
      </c>
      <c r="E17" s="4">
        <f>E16+E15</f>
        <v>21956.75</v>
      </c>
    </row>
    <row r="18" spans="1:5" ht="15" thickTop="1" x14ac:dyDescent="0.35">
      <c r="E18" s="5" t="str">
        <f>IF(E16/E17=0.2,"OK","Check")</f>
        <v>OK</v>
      </c>
    </row>
  </sheetData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8EB1-C87E-4EA6-A613-89232121D7C2}">
  <sheetPr>
    <pageSetUpPr fitToPage="1"/>
  </sheetPr>
  <dimension ref="A1:E18"/>
  <sheetViews>
    <sheetView tabSelected="1" zoomScaleNormal="100" workbookViewId="0">
      <selection activeCell="P37" sqref="P37"/>
    </sheetView>
  </sheetViews>
  <sheetFormatPr defaultRowHeight="14.5" x14ac:dyDescent="0.35"/>
  <cols>
    <col min="1" max="1" width="22.26953125" customWidth="1"/>
    <col min="2" max="2" width="21.453125" hidden="1" customWidth="1"/>
    <col min="3" max="4" width="8.7265625" hidden="1" customWidth="1"/>
    <col min="5" max="5" width="11.453125" customWidth="1"/>
  </cols>
  <sheetData>
    <row r="1" spans="1:5" x14ac:dyDescent="0.35">
      <c r="A1" s="1" t="s">
        <v>4</v>
      </c>
    </row>
    <row r="2" spans="1:5" x14ac:dyDescent="0.35">
      <c r="A2" t="s">
        <v>22</v>
      </c>
    </row>
    <row r="4" spans="1:5" x14ac:dyDescent="0.35">
      <c r="B4" s="8" t="s">
        <v>8</v>
      </c>
      <c r="C4" s="8" t="s">
        <v>6</v>
      </c>
      <c r="D4" s="8" t="s">
        <v>2</v>
      </c>
      <c r="E4" s="8" t="s">
        <v>7</v>
      </c>
    </row>
    <row r="5" spans="1:5" x14ac:dyDescent="0.35">
      <c r="A5" s="8" t="s">
        <v>5</v>
      </c>
      <c r="B5" s="1"/>
      <c r="C5" s="1"/>
      <c r="D5" s="8" t="s">
        <v>26</v>
      </c>
      <c r="E5" s="8" t="s">
        <v>26</v>
      </c>
    </row>
    <row r="6" spans="1:5" x14ac:dyDescent="0.35">
      <c r="A6" t="s">
        <v>10</v>
      </c>
      <c r="B6" t="s">
        <v>9</v>
      </c>
      <c r="C6">
        <v>20</v>
      </c>
      <c r="D6" s="6">
        <f>ROUND('5.4 Forecast PM821'!C28,2)</f>
        <v>86.57</v>
      </c>
      <c r="E6" s="2">
        <f>+D6*C6</f>
        <v>1731.3999999999999</v>
      </c>
    </row>
    <row r="7" spans="1:5" x14ac:dyDescent="0.35">
      <c r="A7" t="s">
        <v>11</v>
      </c>
      <c r="B7" t="s">
        <v>9</v>
      </c>
      <c r="C7">
        <v>30</v>
      </c>
      <c r="D7" s="6">
        <v>35.4</v>
      </c>
      <c r="E7" s="2">
        <f>+D7*C7</f>
        <v>1062</v>
      </c>
    </row>
    <row r="8" spans="1:5" hidden="1" x14ac:dyDescent="0.35">
      <c r="A8" s="1" t="s">
        <v>12</v>
      </c>
      <c r="D8" s="6"/>
      <c r="E8" s="2"/>
    </row>
    <row r="9" spans="1:5" x14ac:dyDescent="0.35">
      <c r="A9" t="s">
        <v>14</v>
      </c>
      <c r="B9" t="s">
        <v>13</v>
      </c>
      <c r="C9">
        <v>375</v>
      </c>
      <c r="D9" s="6">
        <v>15</v>
      </c>
      <c r="E9" s="2">
        <f t="shared" ref="E9:E10" si="0">+D9*C9</f>
        <v>5625</v>
      </c>
    </row>
    <row r="10" spans="1:5" x14ac:dyDescent="0.35">
      <c r="A10" t="s">
        <v>15</v>
      </c>
      <c r="B10" t="s">
        <v>13</v>
      </c>
      <c r="C10">
        <f>4*30</f>
        <v>120</v>
      </c>
      <c r="D10" s="6">
        <v>18.100000000000001</v>
      </c>
      <c r="E10" s="2">
        <f t="shared" si="0"/>
        <v>2172</v>
      </c>
    </row>
    <row r="11" spans="1:5" hidden="1" x14ac:dyDescent="0.35">
      <c r="A11" s="1" t="s">
        <v>16</v>
      </c>
      <c r="E11" s="2"/>
    </row>
    <row r="12" spans="1:5" x14ac:dyDescent="0.35">
      <c r="A12" t="s">
        <v>24</v>
      </c>
      <c r="B12" t="s">
        <v>17</v>
      </c>
      <c r="E12" s="2">
        <f>0.6*E9</f>
        <v>3375</v>
      </c>
    </row>
    <row r="13" spans="1:5" x14ac:dyDescent="0.35">
      <c r="A13" t="s">
        <v>25</v>
      </c>
      <c r="B13" t="s">
        <v>18</v>
      </c>
      <c r="E13" s="2">
        <f>30*C10</f>
        <v>3600</v>
      </c>
    </row>
    <row r="14" spans="1:5" hidden="1" x14ac:dyDescent="0.35"/>
    <row r="15" spans="1:5" hidden="1" x14ac:dyDescent="0.35">
      <c r="A15" t="s">
        <v>19</v>
      </c>
      <c r="E15" s="3">
        <f>SUM(E6:E14)</f>
        <v>17565.400000000001</v>
      </c>
    </row>
    <row r="16" spans="1:5" x14ac:dyDescent="0.35">
      <c r="A16" t="s">
        <v>23</v>
      </c>
      <c r="E16" s="3">
        <f>+E15/0.8*0.2</f>
        <v>4391.3500000000004</v>
      </c>
    </row>
    <row r="17" spans="1:5" ht="15" thickBot="1" x14ac:dyDescent="0.4">
      <c r="A17" t="s">
        <v>20</v>
      </c>
      <c r="E17" s="4">
        <f>+E16+E15</f>
        <v>21956.75</v>
      </c>
    </row>
    <row r="18" spans="1:5" ht="15" thickTop="1" x14ac:dyDescent="0.35">
      <c r="E18" s="5" t="str">
        <f>IF(E16/E17=0.2,"OK","Check")</f>
        <v>OK</v>
      </c>
    </row>
  </sheetData>
  <pageMargins left="0.7" right="0.7" top="0.75" bottom="0.75" header="0.3" footer="0.3"/>
  <pageSetup paperSize="9" scale="89" orientation="landscape" r:id="rId1"/>
  <headerFooter>
    <oddHeader>&amp;CQuotation for Job MC980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9B87-E12C-4510-9F5D-943157A45146}">
  <dimension ref="A1:E28"/>
  <sheetViews>
    <sheetView zoomScale="73" zoomScaleNormal="73" workbookViewId="0">
      <selection activeCell="W57" sqref="W57"/>
    </sheetView>
  </sheetViews>
  <sheetFormatPr defaultRowHeight="14.5" x14ac:dyDescent="0.35"/>
  <cols>
    <col min="2" max="2" width="15.81640625" customWidth="1"/>
    <col min="3" max="3" width="24.26953125" customWidth="1"/>
    <col min="4" max="4" width="38.36328125" customWidth="1"/>
    <col min="5" max="5" width="38.453125" customWidth="1"/>
  </cols>
  <sheetData>
    <row r="1" spans="1:5" x14ac:dyDescent="0.35">
      <c r="A1" t="s">
        <v>1</v>
      </c>
      <c r="B1" t="s">
        <v>3</v>
      </c>
      <c r="C1" t="s">
        <v>27</v>
      </c>
      <c r="D1" t="s">
        <v>28</v>
      </c>
      <c r="E1" t="s">
        <v>29</v>
      </c>
    </row>
    <row r="2" spans="1:5" x14ac:dyDescent="0.35">
      <c r="A2">
        <v>1</v>
      </c>
      <c r="B2">
        <v>65</v>
      </c>
    </row>
    <row r="3" spans="1:5" x14ac:dyDescent="0.35">
      <c r="A3">
        <v>2</v>
      </c>
      <c r="B3">
        <v>67</v>
      </c>
    </row>
    <row r="4" spans="1:5" x14ac:dyDescent="0.35">
      <c r="A4">
        <v>3</v>
      </c>
      <c r="B4">
        <v>66</v>
      </c>
    </row>
    <row r="5" spans="1:5" x14ac:dyDescent="0.35">
      <c r="A5">
        <v>4</v>
      </c>
      <c r="B5">
        <v>69</v>
      </c>
    </row>
    <row r="6" spans="1:5" x14ac:dyDescent="0.35">
      <c r="A6">
        <v>5</v>
      </c>
      <c r="B6">
        <v>71</v>
      </c>
    </row>
    <row r="7" spans="1:5" x14ac:dyDescent="0.35">
      <c r="A7">
        <v>6</v>
      </c>
      <c r="B7">
        <v>74</v>
      </c>
    </row>
    <row r="8" spans="1:5" x14ac:dyDescent="0.35">
      <c r="A8">
        <v>7</v>
      </c>
      <c r="B8">
        <v>73</v>
      </c>
    </row>
    <row r="9" spans="1:5" x14ac:dyDescent="0.35">
      <c r="A9">
        <v>8</v>
      </c>
      <c r="B9">
        <v>70</v>
      </c>
    </row>
    <row r="10" spans="1:5" x14ac:dyDescent="0.35">
      <c r="A10">
        <v>9</v>
      </c>
      <c r="B10">
        <v>77</v>
      </c>
    </row>
    <row r="11" spans="1:5" x14ac:dyDescent="0.35">
      <c r="A11">
        <v>10</v>
      </c>
      <c r="B11">
        <v>79</v>
      </c>
    </row>
    <row r="12" spans="1:5" x14ac:dyDescent="0.35">
      <c r="A12">
        <v>11</v>
      </c>
      <c r="B12">
        <v>81</v>
      </c>
    </row>
    <row r="13" spans="1:5" x14ac:dyDescent="0.35">
      <c r="A13">
        <v>12</v>
      </c>
      <c r="B13">
        <v>78</v>
      </c>
    </row>
    <row r="14" spans="1:5" x14ac:dyDescent="0.35">
      <c r="A14">
        <v>13</v>
      </c>
      <c r="B14">
        <v>82</v>
      </c>
    </row>
    <row r="15" spans="1:5" x14ac:dyDescent="0.35">
      <c r="A15">
        <v>14</v>
      </c>
      <c r="B15">
        <v>84</v>
      </c>
    </row>
    <row r="16" spans="1:5" x14ac:dyDescent="0.35">
      <c r="A16">
        <v>15</v>
      </c>
      <c r="B16">
        <v>80</v>
      </c>
    </row>
    <row r="17" spans="1:5" x14ac:dyDescent="0.35">
      <c r="A17">
        <v>16</v>
      </c>
      <c r="B17">
        <v>81</v>
      </c>
    </row>
    <row r="18" spans="1:5" x14ac:dyDescent="0.35">
      <c r="A18">
        <v>17</v>
      </c>
      <c r="B18">
        <v>79</v>
      </c>
    </row>
    <row r="19" spans="1:5" x14ac:dyDescent="0.35">
      <c r="A19">
        <v>18</v>
      </c>
      <c r="B19">
        <v>83</v>
      </c>
    </row>
    <row r="20" spans="1:5" x14ac:dyDescent="0.35">
      <c r="A20">
        <v>19</v>
      </c>
      <c r="B20">
        <v>85</v>
      </c>
    </row>
    <row r="21" spans="1:5" x14ac:dyDescent="0.35">
      <c r="A21">
        <v>20</v>
      </c>
      <c r="B21">
        <v>83</v>
      </c>
    </row>
    <row r="22" spans="1:5" x14ac:dyDescent="0.35">
      <c r="A22">
        <v>21</v>
      </c>
      <c r="B22">
        <v>85</v>
      </c>
    </row>
    <row r="23" spans="1:5" x14ac:dyDescent="0.35">
      <c r="A23">
        <v>22</v>
      </c>
      <c r="B23">
        <v>82</v>
      </c>
    </row>
    <row r="24" spans="1:5" x14ac:dyDescent="0.35">
      <c r="A24">
        <v>23</v>
      </c>
      <c r="B24">
        <v>86</v>
      </c>
    </row>
    <row r="25" spans="1:5" x14ac:dyDescent="0.35">
      <c r="A25">
        <v>24</v>
      </c>
      <c r="B25">
        <v>84</v>
      </c>
      <c r="C25">
        <v>84</v>
      </c>
      <c r="D25" s="6">
        <v>84</v>
      </c>
      <c r="E25" s="6">
        <v>84</v>
      </c>
    </row>
    <row r="26" spans="1:5" x14ac:dyDescent="0.35">
      <c r="A26">
        <v>25</v>
      </c>
      <c r="C26">
        <f>_xlfn.FORECAST.ETS(A26,$B$2:$B$25,$A$2:$A$25,1,1)</f>
        <v>84.857391304347829</v>
      </c>
      <c r="D26" s="6">
        <f>C26-_xlfn.FORECAST.ETS.CONFINT(A26,$B$2:$B$25,$A$2:$A$25,0.95,1,1)</f>
        <v>79.492206223899231</v>
      </c>
      <c r="E26" s="6">
        <f>C26+_xlfn.FORECAST.ETS.CONFINT(A26,$B$2:$B$25,$A$2:$A$25,0.95,1,1)</f>
        <v>90.222576384796426</v>
      </c>
    </row>
    <row r="27" spans="1:5" x14ac:dyDescent="0.35">
      <c r="A27">
        <v>26</v>
      </c>
      <c r="C27">
        <f>_xlfn.FORECAST.ETS(A27,$B$2:$B$25,$A$2:$A$25,1,1)</f>
        <v>85.714782608695657</v>
      </c>
      <c r="D27" s="6">
        <f>C27-_xlfn.FORECAST.ETS.CONFINT(A27,$B$2:$B$25,$A$2:$A$25,0.95,1,1)</f>
        <v>79.713922030370767</v>
      </c>
      <c r="E27" s="6">
        <f>C27+_xlfn.FORECAST.ETS.CONFINT(A27,$B$2:$B$25,$A$2:$A$25,0.95,1,1)</f>
        <v>91.715643187020547</v>
      </c>
    </row>
    <row r="28" spans="1:5" x14ac:dyDescent="0.35">
      <c r="A28">
        <v>27</v>
      </c>
      <c r="C28">
        <f>_xlfn.FORECAST.ETS(A28,$B$2:$B$25,$A$2:$A$25,1,1)</f>
        <v>86.572173913043486</v>
      </c>
      <c r="D28" s="6">
        <f>C28-_xlfn.FORECAST.ETS.CONFINT(A28,$B$2:$B$25,$A$2:$A$25,0.95,1,1)</f>
        <v>79.99461236030227</v>
      </c>
      <c r="E28" s="6">
        <f>C28+_xlfn.FORECAST.ETS.CONFINT(A28,$B$2:$B$25,$A$2:$A$25,0.95,1,1)</f>
        <v>93.149735465784701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438DD-F52F-4F0A-B25A-7096503C3D2D}">
  <dimension ref="A1:C28"/>
  <sheetViews>
    <sheetView workbookViewId="0">
      <selection activeCell="B28" sqref="B28"/>
    </sheetView>
  </sheetViews>
  <sheetFormatPr defaultRowHeight="14.5" x14ac:dyDescent="0.35"/>
  <cols>
    <col min="1" max="1" width="17" customWidth="1"/>
  </cols>
  <sheetData>
    <row r="1" spans="1:3" x14ac:dyDescent="0.35">
      <c r="A1" s="1" t="s">
        <v>0</v>
      </c>
    </row>
    <row r="3" spans="1:3" x14ac:dyDescent="0.35">
      <c r="B3" t="s">
        <v>1</v>
      </c>
      <c r="C3" t="s">
        <v>3</v>
      </c>
    </row>
    <row r="4" spans="1:3" x14ac:dyDescent="0.35">
      <c r="B4">
        <v>1</v>
      </c>
      <c r="C4">
        <v>65</v>
      </c>
    </row>
    <row r="5" spans="1:3" x14ac:dyDescent="0.35">
      <c r="B5">
        <v>2</v>
      </c>
      <c r="C5">
        <v>67</v>
      </c>
    </row>
    <row r="6" spans="1:3" x14ac:dyDescent="0.35">
      <c r="B6">
        <v>3</v>
      </c>
      <c r="C6">
        <v>66</v>
      </c>
    </row>
    <row r="7" spans="1:3" x14ac:dyDescent="0.35">
      <c r="B7">
        <v>4</v>
      </c>
      <c r="C7">
        <v>69</v>
      </c>
    </row>
    <row r="8" spans="1:3" x14ac:dyDescent="0.35">
      <c r="B8">
        <v>5</v>
      </c>
      <c r="C8">
        <v>71</v>
      </c>
    </row>
    <row r="9" spans="1:3" x14ac:dyDescent="0.35">
      <c r="B9">
        <v>6</v>
      </c>
      <c r="C9">
        <v>74</v>
      </c>
    </row>
    <row r="10" spans="1:3" x14ac:dyDescent="0.35">
      <c r="B10">
        <v>7</v>
      </c>
      <c r="C10">
        <v>73</v>
      </c>
    </row>
    <row r="11" spans="1:3" x14ac:dyDescent="0.35">
      <c r="B11">
        <v>8</v>
      </c>
      <c r="C11">
        <v>70</v>
      </c>
    </row>
    <row r="12" spans="1:3" x14ac:dyDescent="0.35">
      <c r="B12">
        <v>9</v>
      </c>
      <c r="C12">
        <v>77</v>
      </c>
    </row>
    <row r="13" spans="1:3" x14ac:dyDescent="0.35">
      <c r="B13">
        <v>10</v>
      </c>
      <c r="C13">
        <v>79</v>
      </c>
    </row>
    <row r="14" spans="1:3" x14ac:dyDescent="0.35">
      <c r="B14">
        <v>11</v>
      </c>
      <c r="C14">
        <v>81</v>
      </c>
    </row>
    <row r="15" spans="1:3" x14ac:dyDescent="0.35">
      <c r="B15">
        <v>12</v>
      </c>
      <c r="C15">
        <v>78</v>
      </c>
    </row>
    <row r="16" spans="1:3" x14ac:dyDescent="0.35">
      <c r="B16">
        <v>13</v>
      </c>
      <c r="C16">
        <v>82</v>
      </c>
    </row>
    <row r="17" spans="1:3" x14ac:dyDescent="0.35">
      <c r="B17">
        <v>14</v>
      </c>
      <c r="C17">
        <v>84</v>
      </c>
    </row>
    <row r="18" spans="1:3" x14ac:dyDescent="0.35">
      <c r="B18">
        <v>15</v>
      </c>
      <c r="C18">
        <v>80</v>
      </c>
    </row>
    <row r="19" spans="1:3" x14ac:dyDescent="0.35">
      <c r="B19">
        <v>16</v>
      </c>
      <c r="C19">
        <v>81</v>
      </c>
    </row>
    <row r="20" spans="1:3" x14ac:dyDescent="0.35">
      <c r="B20">
        <v>17</v>
      </c>
      <c r="C20">
        <v>79</v>
      </c>
    </row>
    <row r="21" spans="1:3" x14ac:dyDescent="0.35">
      <c r="B21">
        <v>18</v>
      </c>
      <c r="C21">
        <v>83</v>
      </c>
    </row>
    <row r="22" spans="1:3" x14ac:dyDescent="0.35">
      <c r="B22">
        <v>19</v>
      </c>
      <c r="C22">
        <v>85</v>
      </c>
    </row>
    <row r="23" spans="1:3" x14ac:dyDescent="0.35">
      <c r="B23">
        <v>20</v>
      </c>
      <c r="C23">
        <v>83</v>
      </c>
    </row>
    <row r="24" spans="1:3" x14ac:dyDescent="0.35">
      <c r="B24">
        <v>21</v>
      </c>
      <c r="C24">
        <v>85</v>
      </c>
    </row>
    <row r="25" spans="1:3" x14ac:dyDescent="0.35">
      <c r="B25">
        <v>22</v>
      </c>
      <c r="C25">
        <v>82</v>
      </c>
    </row>
    <row r="26" spans="1:3" x14ac:dyDescent="0.35">
      <c r="B26">
        <v>23</v>
      </c>
      <c r="C26">
        <v>86</v>
      </c>
    </row>
    <row r="27" spans="1:3" x14ac:dyDescent="0.35">
      <c r="B27">
        <v>24</v>
      </c>
      <c r="C27">
        <v>84</v>
      </c>
    </row>
    <row r="28" spans="1:3" x14ac:dyDescent="0.35">
      <c r="A28" s="1" t="s">
        <v>21</v>
      </c>
      <c r="B28" s="7">
        <v>27</v>
      </c>
      <c r="C28" s="7">
        <f>Table1[[#This Row],[Forecast(Price per tonne)]]</f>
        <v>86.572173913043486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5.4 Job cost</vt:lpstr>
      <vt:lpstr>5.4 Job MC980 graph</vt:lpstr>
      <vt:lpstr>5.4 Forecast cost PM821</vt:lpstr>
      <vt:lpstr>5.4 Forecast PM821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cp:lastPrinted>2021-05-11T16:37:22Z</cp:lastPrinted>
  <dcterms:created xsi:type="dcterms:W3CDTF">2021-05-11T13:11:24Z</dcterms:created>
  <dcterms:modified xsi:type="dcterms:W3CDTF">2024-10-25T09:19:03Z</dcterms:modified>
</cp:coreProperties>
</file>