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Chapter 4\"/>
    </mc:Choice>
  </mc:AlternateContent>
  <xr:revisionPtr revIDLastSave="0" documentId="13_ncr:1_{A86C15AD-EDEB-4B64-B210-44C6554CB35A}" xr6:coauthVersionLast="46" xr6:coauthVersionMax="46" xr10:uidLastSave="{00000000-0000-0000-0000-000000000000}"/>
  <bookViews>
    <workbookView xWindow="34215" yWindow="1470" windowWidth="19485" windowHeight="13350" xr2:uid="{00000000-000D-0000-FFFF-FFFF00000000}"/>
  </bookViews>
  <sheets>
    <sheet name="4.9 Apportionment" sheetId="1" r:id="rId1"/>
    <sheet name="4.9 Basis of apport'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2" i="1"/>
  <c r="C30" i="1"/>
  <c r="C29" i="1"/>
  <c r="I20" i="1" l="1"/>
  <c r="H20" i="1"/>
  <c r="G20" i="1"/>
  <c r="F20" i="1"/>
  <c r="J20" i="1" s="1"/>
  <c r="K20" i="1" s="1"/>
  <c r="E20" i="1"/>
  <c r="E21" i="1" s="1"/>
  <c r="H7" i="1"/>
  <c r="I7" i="1"/>
  <c r="H8" i="1"/>
  <c r="I8" i="1"/>
  <c r="H9" i="1"/>
  <c r="I9" i="1"/>
  <c r="H10" i="1"/>
  <c r="I10" i="1"/>
  <c r="I6" i="1"/>
  <c r="H6" i="1"/>
  <c r="G7" i="1"/>
  <c r="G8" i="1"/>
  <c r="G9" i="1"/>
  <c r="G10" i="1"/>
  <c r="G6" i="1"/>
  <c r="F7" i="1"/>
  <c r="F8" i="1"/>
  <c r="F9" i="1"/>
  <c r="F10" i="1"/>
  <c r="F6" i="1"/>
  <c r="J6" i="1" s="1"/>
  <c r="F15" i="1" s="1"/>
  <c r="E4" i="2"/>
  <c r="E5" i="2"/>
  <c r="J10" i="1" l="1"/>
  <c r="I19" i="1" s="1"/>
  <c r="G19" i="1"/>
  <c r="I15" i="1"/>
  <c r="G15" i="1"/>
  <c r="G17" i="1"/>
  <c r="H15" i="1"/>
  <c r="J9" i="1"/>
  <c r="I18" i="1" s="1"/>
  <c r="J7" i="1"/>
  <c r="H16" i="1" s="1"/>
  <c r="J8" i="1"/>
  <c r="E7" i="2"/>
  <c r="E6" i="2"/>
  <c r="D8" i="2"/>
  <c r="C8" i="2"/>
  <c r="B8" i="2"/>
  <c r="F16" i="1" l="1"/>
  <c r="F19" i="1"/>
  <c r="J19" i="1" s="1"/>
  <c r="K19" i="1" s="1"/>
  <c r="G16" i="1"/>
  <c r="H19" i="1"/>
  <c r="I16" i="1"/>
  <c r="I21" i="1"/>
  <c r="F18" i="1"/>
  <c r="G18" i="1"/>
  <c r="G21" i="1" s="1"/>
  <c r="H18" i="1"/>
  <c r="H21" i="1" s="1"/>
  <c r="H17" i="1"/>
  <c r="I17" i="1"/>
  <c r="F17" i="1"/>
  <c r="J17" i="1" s="1"/>
  <c r="K17" i="1" s="1"/>
  <c r="J16" i="1"/>
  <c r="K16" i="1" s="1"/>
  <c r="J15" i="1"/>
  <c r="K15" i="1" s="1"/>
  <c r="E8" i="2"/>
  <c r="G23" i="1" l="1"/>
  <c r="G24" i="1" s="1"/>
  <c r="I23" i="1"/>
  <c r="F23" i="1"/>
  <c r="J18" i="1"/>
  <c r="K18" i="1" s="1"/>
  <c r="F21" i="1"/>
  <c r="F22" i="1"/>
  <c r="H22" i="1"/>
  <c r="F24" i="1" l="1"/>
  <c r="J21" i="1"/>
</calcChain>
</file>

<file path=xl/sharedStrings.xml><?xml version="1.0" encoding="utf-8"?>
<sst xmlns="http://schemas.openxmlformats.org/spreadsheetml/2006/main" count="65" uniqueCount="31">
  <si>
    <t>Rent and rates</t>
  </si>
  <si>
    <t>Apportionment basis</t>
  </si>
  <si>
    <t>Overhead</t>
  </si>
  <si>
    <t>Total</t>
  </si>
  <si>
    <t>Buildings insurance</t>
  </si>
  <si>
    <t>Lighting and heating</t>
  </si>
  <si>
    <t>Assembly</t>
  </si>
  <si>
    <t>Administration</t>
  </si>
  <si>
    <t>Department</t>
  </si>
  <si>
    <t>% of floor space</t>
  </si>
  <si>
    <t>Frame making</t>
  </si>
  <si>
    <t>Carrying amount of non-current assets</t>
  </si>
  <si>
    <t>Warehouse</t>
  </si>
  <si>
    <t>No of employees</t>
  </si>
  <si>
    <t>Bill's Bicycles Ltd</t>
  </si>
  <si>
    <t>Bill's Bicycles</t>
  </si>
  <si>
    <t>Allocation</t>
  </si>
  <si>
    <t xml:space="preserve"> Basis of apportionment</t>
  </si>
  <si>
    <t>Basis</t>
  </si>
  <si>
    <t xml:space="preserve">Basis </t>
  </si>
  <si>
    <t>Departmental information</t>
  </si>
  <si>
    <t>Depreciation of non-current assets</t>
  </si>
  <si>
    <t>Budgeted overhead rates 20-6</t>
  </si>
  <si>
    <t>Total Cost</t>
  </si>
  <si>
    <t>Bugdeted fixed overheads for year to 30 November 20-6</t>
  </si>
  <si>
    <t>Adminstration</t>
  </si>
  <si>
    <t>Indirect staff costs</t>
  </si>
  <si>
    <t>Managers' salaries</t>
  </si>
  <si>
    <t>Overhead Recovery Rate:</t>
  </si>
  <si>
    <t>Machine/Labour hrs</t>
  </si>
  <si>
    <t>Rate,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</si>
</sst>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0" xfId="0" applyNumberFormat="1" applyFill="1" applyBorder="1"/>
    <xf numFmtId="3" fontId="0" fillId="0" borderId="10" xfId="0" applyNumberFormat="1" applyBorder="1"/>
    <xf numFmtId="2" fontId="0" fillId="0" borderId="0" xfId="0" applyNumberFormat="1"/>
    <xf numFmtId="9" fontId="0" fillId="0" borderId="0" xfId="2" applyFont="1"/>
    <xf numFmtId="9" fontId="0" fillId="0" borderId="10" xfId="2" applyFont="1" applyBorder="1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10" xfId="1" applyNumberFormat="1" applyFont="1" applyBorder="1"/>
    <xf numFmtId="1" fontId="0" fillId="0" borderId="0" xfId="0" applyNumberFormat="1"/>
    <xf numFmtId="1" fontId="0" fillId="0" borderId="10" xfId="0" applyNumberFormat="1" applyBorder="1"/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/>
    <xf numFmtId="43" fontId="0" fillId="0" borderId="0" xfId="0" applyNumberFormat="1"/>
    <xf numFmtId="0" fontId="0" fillId="0" borderId="0" xfId="0" applyNumberFormat="1" applyBorder="1"/>
    <xf numFmtId="0" fontId="0" fillId="0" borderId="5" xfId="0" applyNumberFormat="1" applyBorder="1"/>
    <xf numFmtId="9" fontId="0" fillId="0" borderId="0" xfId="2" applyFont="1" applyBorder="1"/>
    <xf numFmtId="9" fontId="0" fillId="0" borderId="5" xfId="2" applyFont="1" applyBorder="1"/>
    <xf numFmtId="165" fontId="0" fillId="0" borderId="0" xfId="0" applyNumberFormat="1" applyBorder="1"/>
    <xf numFmtId="165" fontId="0" fillId="0" borderId="5" xfId="0" applyNumberFormat="1" applyBorder="1"/>
    <xf numFmtId="3" fontId="0" fillId="0" borderId="5" xfId="0" applyNumberFormat="1" applyBorder="1"/>
    <xf numFmtId="3" fontId="0" fillId="0" borderId="9" xfId="0" applyNumberFormat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3" fontId="0" fillId="2" borderId="0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5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Normal="100" workbookViewId="0">
      <selection activeCell="R45" sqref="R45"/>
    </sheetView>
  </sheetViews>
  <sheetFormatPr defaultRowHeight="14.5" x14ac:dyDescent="0.35"/>
  <cols>
    <col min="1" max="1" width="23.81640625" customWidth="1"/>
    <col min="2" max="2" width="18.6328125" customWidth="1"/>
    <col min="3" max="3" width="8.54296875" customWidth="1"/>
    <col min="4" max="4" width="8.81640625" customWidth="1"/>
    <col min="5" max="5" width="9.26953125" hidden="1" customWidth="1"/>
    <col min="6" max="6" width="12.81640625" bestFit="1" customWidth="1"/>
    <col min="7" max="7" width="8.81640625" customWidth="1"/>
    <col min="8" max="8" width="10.453125" customWidth="1"/>
    <col min="9" max="9" width="13.453125" customWidth="1"/>
    <col min="10" max="10" width="8.26953125" customWidth="1"/>
    <col min="12" max="12" width="38.90625" customWidth="1"/>
  </cols>
  <sheetData>
    <row r="1" spans="1:16" x14ac:dyDescent="0.35">
      <c r="A1" s="2" t="s">
        <v>15</v>
      </c>
    </row>
    <row r="2" spans="1:16" x14ac:dyDescent="0.35">
      <c r="A2" s="2" t="s">
        <v>22</v>
      </c>
    </row>
    <row r="3" spans="1:16" ht="23" customHeight="1" x14ac:dyDescent="0.35">
      <c r="A3" s="2"/>
    </row>
    <row r="4" spans="1:16" x14ac:dyDescent="0.35">
      <c r="A4" s="3" t="s">
        <v>1</v>
      </c>
      <c r="B4" s="4"/>
      <c r="C4" s="4"/>
      <c r="D4" s="4"/>
      <c r="E4" s="4"/>
      <c r="F4" s="4"/>
      <c r="G4" s="4"/>
      <c r="H4" s="4"/>
      <c r="I4" s="4"/>
      <c r="J4" s="5"/>
    </row>
    <row r="5" spans="1:16" x14ac:dyDescent="0.35">
      <c r="A5" s="47" t="s">
        <v>2</v>
      </c>
      <c r="B5" s="48" t="s">
        <v>18</v>
      </c>
      <c r="C5" s="49"/>
      <c r="D5" s="49"/>
      <c r="E5" s="49"/>
      <c r="F5" s="49" t="s">
        <v>10</v>
      </c>
      <c r="G5" s="49" t="s">
        <v>6</v>
      </c>
      <c r="H5" s="49" t="s">
        <v>12</v>
      </c>
      <c r="I5" s="49" t="s">
        <v>25</v>
      </c>
      <c r="J5" s="50" t="s">
        <v>3</v>
      </c>
      <c r="L5" s="2" t="s">
        <v>17</v>
      </c>
    </row>
    <row r="6" spans="1:16" x14ac:dyDescent="0.35">
      <c r="A6" s="6" t="s">
        <v>4</v>
      </c>
      <c r="B6" s="7" t="s">
        <v>9</v>
      </c>
      <c r="C6" s="7"/>
      <c r="D6" s="7"/>
      <c r="E6" s="27"/>
      <c r="F6" s="29">
        <f>HLOOKUP($B6,'4.9 Basis of apport''t'!$A$3:$D$8,2,FALSE)</f>
        <v>0.4</v>
      </c>
      <c r="G6" s="29">
        <f>HLOOKUP($B6,'4.9 Basis of apport''t'!$A$3:$D$8,3,FALSE)</f>
        <v>0.3</v>
      </c>
      <c r="H6" s="29">
        <f>HLOOKUP($B6,'4.9 Basis of apport''t'!$A$3:$D$8,4,FALSE)</f>
        <v>0.2</v>
      </c>
      <c r="I6" s="29">
        <f>HLOOKUP($B6,'4.9 Basis of apport''t'!$A$3:$D$8,5,FALSE)</f>
        <v>0.1</v>
      </c>
      <c r="J6" s="30">
        <f>SUM(F6:I6)</f>
        <v>0.99999999999999989</v>
      </c>
      <c r="L6" t="s">
        <v>16</v>
      </c>
    </row>
    <row r="7" spans="1:16" ht="14.5" customHeight="1" x14ac:dyDescent="0.35">
      <c r="A7" s="6" t="s">
        <v>21</v>
      </c>
      <c r="B7" s="7" t="s">
        <v>11</v>
      </c>
      <c r="C7" s="7"/>
      <c r="D7" s="7"/>
      <c r="E7" s="27"/>
      <c r="F7" s="31">
        <f>HLOOKUP($B7,'4.9 Basis of apport''t'!$A$3:$D$8,2,FALSE)</f>
        <v>400000</v>
      </c>
      <c r="G7" s="31">
        <f>HLOOKUP($B7,'4.9 Basis of apport''t'!$A$3:$D$8,3,FALSE)</f>
        <v>240000</v>
      </c>
      <c r="H7" s="31">
        <f>HLOOKUP($B7,'4.9 Basis of apport''t'!$A$3:$D$8,4,FALSE)</f>
        <v>120000</v>
      </c>
      <c r="I7" s="31">
        <f>HLOOKUP($B7,'4.9 Basis of apport''t'!$A$3:$D$8,5,FALSE)</f>
        <v>40000</v>
      </c>
      <c r="J7" s="32">
        <f t="shared" ref="J7:J10" si="0">SUM(F7:I7)</f>
        <v>800000</v>
      </c>
      <c r="L7" s="17" t="s">
        <v>9</v>
      </c>
      <c r="M7" s="17"/>
      <c r="N7" s="17"/>
      <c r="O7" s="17"/>
      <c r="P7" s="17"/>
    </row>
    <row r="8" spans="1:16" ht="14.5" customHeight="1" x14ac:dyDescent="0.35">
      <c r="A8" s="6" t="s">
        <v>5</v>
      </c>
      <c r="B8" s="7" t="s">
        <v>9</v>
      </c>
      <c r="C8" s="7"/>
      <c r="D8" s="7"/>
      <c r="E8" s="27"/>
      <c r="F8" s="29">
        <f>HLOOKUP($B8,'4.9 Basis of apport''t'!$A$3:$D$8,2,FALSE)</f>
        <v>0.4</v>
      </c>
      <c r="G8" s="29">
        <f>HLOOKUP($B8,'4.9 Basis of apport''t'!$A$3:$D$8,3,FALSE)</f>
        <v>0.3</v>
      </c>
      <c r="H8" s="29">
        <f>HLOOKUP($B8,'4.9 Basis of apport''t'!$A$3:$D$8,4,FALSE)</f>
        <v>0.2</v>
      </c>
      <c r="I8" s="29">
        <f>HLOOKUP($B8,'4.9 Basis of apport''t'!$A$3:$D$8,5,FALSE)</f>
        <v>0.1</v>
      </c>
      <c r="J8" s="30">
        <f t="shared" si="0"/>
        <v>0.99999999999999989</v>
      </c>
      <c r="L8" s="17" t="s">
        <v>11</v>
      </c>
      <c r="M8" s="17"/>
      <c r="N8" s="17"/>
      <c r="O8" s="17"/>
      <c r="P8" s="17"/>
    </row>
    <row r="9" spans="1:16" ht="14.5" customHeight="1" x14ac:dyDescent="0.35">
      <c r="A9" s="6" t="s">
        <v>0</v>
      </c>
      <c r="B9" s="7" t="s">
        <v>9</v>
      </c>
      <c r="C9" s="7"/>
      <c r="D9" s="7"/>
      <c r="E9" s="27"/>
      <c r="F9" s="29">
        <f>HLOOKUP($B9,'4.9 Basis of apport''t'!$A$3:$D$8,2,FALSE)</f>
        <v>0.4</v>
      </c>
      <c r="G9" s="29">
        <f>HLOOKUP($B9,'4.9 Basis of apport''t'!$A$3:$D$8,3,FALSE)</f>
        <v>0.3</v>
      </c>
      <c r="H9" s="29">
        <f>HLOOKUP($B9,'4.9 Basis of apport''t'!$A$3:$D$8,4,FALSE)</f>
        <v>0.2</v>
      </c>
      <c r="I9" s="29">
        <f>HLOOKUP($B9,'4.9 Basis of apport''t'!$A$3:$D$8,5,FALSE)</f>
        <v>0.1</v>
      </c>
      <c r="J9" s="30">
        <f t="shared" si="0"/>
        <v>0.99999999999999989</v>
      </c>
      <c r="L9" s="17" t="s">
        <v>13</v>
      </c>
      <c r="M9" s="17"/>
      <c r="N9" s="17"/>
      <c r="O9" s="17"/>
      <c r="P9" s="17"/>
    </row>
    <row r="10" spans="1:16" x14ac:dyDescent="0.35">
      <c r="A10" s="6" t="s">
        <v>27</v>
      </c>
      <c r="B10" s="7" t="s">
        <v>13</v>
      </c>
      <c r="C10" s="7"/>
      <c r="D10" s="7"/>
      <c r="E10" s="27"/>
      <c r="F10" s="27">
        <f>HLOOKUP($B10,'4.9 Basis of apport''t'!$A$3:$D$8,2,FALSE)</f>
        <v>45</v>
      </c>
      <c r="G10" s="27">
        <f>HLOOKUP($B10,'4.9 Basis of apport''t'!$A$3:$D$8,3,FALSE)</f>
        <v>35</v>
      </c>
      <c r="H10" s="27">
        <f>HLOOKUP($B10,'4.9 Basis of apport''t'!$A$3:$D$8,4,FALSE)</f>
        <v>10</v>
      </c>
      <c r="I10" s="27">
        <f>HLOOKUP($B10,'4.9 Basis of apport''t'!$A$3:$D$8,5,FALSE)</f>
        <v>10</v>
      </c>
      <c r="J10" s="28">
        <f t="shared" si="0"/>
        <v>100</v>
      </c>
      <c r="L10" s="22"/>
      <c r="M10" s="22"/>
      <c r="N10" s="22"/>
      <c r="O10" s="22"/>
      <c r="P10" s="22"/>
    </row>
    <row r="11" spans="1:16" x14ac:dyDescent="0.35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6" x14ac:dyDescent="0.35">
      <c r="E12" s="1"/>
    </row>
    <row r="13" spans="1:16" x14ac:dyDescent="0.35">
      <c r="A13" s="3" t="s">
        <v>24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6" x14ac:dyDescent="0.35">
      <c r="A14" s="47" t="s">
        <v>2</v>
      </c>
      <c r="B14" s="48" t="s">
        <v>19</v>
      </c>
      <c r="C14" s="49"/>
      <c r="D14" s="49"/>
      <c r="E14" s="49" t="s">
        <v>23</v>
      </c>
      <c r="F14" s="49" t="s">
        <v>10</v>
      </c>
      <c r="G14" s="49" t="s">
        <v>6</v>
      </c>
      <c r="H14" s="49" t="s">
        <v>12</v>
      </c>
      <c r="I14" s="49" t="s">
        <v>7</v>
      </c>
      <c r="J14" s="50" t="s">
        <v>3</v>
      </c>
    </row>
    <row r="15" spans="1:16" x14ac:dyDescent="0.35">
      <c r="A15" s="6" t="s">
        <v>4</v>
      </c>
      <c r="B15" s="7" t="s">
        <v>9</v>
      </c>
      <c r="C15" s="7"/>
      <c r="D15" s="7"/>
      <c r="E15" s="8">
        <v>6000</v>
      </c>
      <c r="F15" s="8">
        <f>F6/$J6*$E15</f>
        <v>2400.0000000000005</v>
      </c>
      <c r="G15" s="8">
        <f t="shared" ref="G15:I15" si="1">G6/$J6*$E15</f>
        <v>1800.0000000000002</v>
      </c>
      <c r="H15" s="8">
        <f t="shared" si="1"/>
        <v>1200.0000000000002</v>
      </c>
      <c r="I15" s="8">
        <f t="shared" si="1"/>
        <v>600.00000000000011</v>
      </c>
      <c r="J15" s="33">
        <f>SUM(F15:I15)</f>
        <v>6000.0000000000009</v>
      </c>
      <c r="K15" s="12" t="str">
        <f>IF(J15=E15,"OK","Error")</f>
        <v>OK</v>
      </c>
    </row>
    <row r="16" spans="1:16" x14ac:dyDescent="0.35">
      <c r="A16" s="6" t="s">
        <v>21</v>
      </c>
      <c r="B16" s="7" t="s">
        <v>11</v>
      </c>
      <c r="C16" s="7"/>
      <c r="D16" s="7"/>
      <c r="E16" s="8">
        <v>140000</v>
      </c>
      <c r="F16" s="8">
        <f t="shared" ref="F16:I16" si="2">F7/$J7*$E16</f>
        <v>70000</v>
      </c>
      <c r="G16" s="8">
        <f t="shared" si="2"/>
        <v>42000</v>
      </c>
      <c r="H16" s="8">
        <f t="shared" si="2"/>
        <v>21000</v>
      </c>
      <c r="I16" s="8">
        <f t="shared" si="2"/>
        <v>7000</v>
      </c>
      <c r="J16" s="33">
        <f t="shared" ref="J16:J20" si="3">SUM(F16:I16)</f>
        <v>140000</v>
      </c>
      <c r="K16" s="12" t="str">
        <f t="shared" ref="K16:K20" si="4">IF(J16=E16,"OK","Error")</f>
        <v>OK</v>
      </c>
    </row>
    <row r="17" spans="1:11" x14ac:dyDescent="0.35">
      <c r="A17" s="6" t="s">
        <v>5</v>
      </c>
      <c r="B17" s="7" t="s">
        <v>9</v>
      </c>
      <c r="C17" s="7"/>
      <c r="D17" s="7"/>
      <c r="E17" s="8">
        <v>16000</v>
      </c>
      <c r="F17" s="8">
        <f t="shared" ref="F17:I17" si="5">F8/$J8*$E17</f>
        <v>6400.0000000000009</v>
      </c>
      <c r="G17" s="8">
        <f t="shared" si="5"/>
        <v>4800.0000000000009</v>
      </c>
      <c r="H17" s="8">
        <f t="shared" si="5"/>
        <v>3200.0000000000005</v>
      </c>
      <c r="I17" s="8">
        <f t="shared" si="5"/>
        <v>1600.0000000000002</v>
      </c>
      <c r="J17" s="33">
        <f t="shared" si="3"/>
        <v>16000.000000000002</v>
      </c>
      <c r="K17" s="12" t="str">
        <f t="shared" si="4"/>
        <v>OK</v>
      </c>
    </row>
    <row r="18" spans="1:11" x14ac:dyDescent="0.35">
      <c r="A18" s="6" t="s">
        <v>0</v>
      </c>
      <c r="B18" s="7" t="s">
        <v>9</v>
      </c>
      <c r="C18" s="7"/>
      <c r="D18" s="7"/>
      <c r="E18" s="8">
        <v>18200</v>
      </c>
      <c r="F18" s="8">
        <f t="shared" ref="F18:I18" si="6">F9/$J9*$E18</f>
        <v>7280.0000000000018</v>
      </c>
      <c r="G18" s="8">
        <f t="shared" si="6"/>
        <v>5460.0000000000009</v>
      </c>
      <c r="H18" s="8">
        <f t="shared" si="6"/>
        <v>3640.0000000000009</v>
      </c>
      <c r="I18" s="8">
        <f t="shared" si="6"/>
        <v>1820.0000000000005</v>
      </c>
      <c r="J18" s="33">
        <f t="shared" si="3"/>
        <v>18200.000000000004</v>
      </c>
      <c r="K18" s="12" t="str">
        <f t="shared" si="4"/>
        <v>OK</v>
      </c>
    </row>
    <row r="19" spans="1:11" x14ac:dyDescent="0.35">
      <c r="A19" s="6" t="s">
        <v>27</v>
      </c>
      <c r="B19" s="7" t="s">
        <v>13</v>
      </c>
      <c r="C19" s="7"/>
      <c r="D19" s="7"/>
      <c r="E19" s="8">
        <v>102000</v>
      </c>
      <c r="F19" s="8">
        <f t="shared" ref="F19:I19" si="7">F10/$J10*$E19</f>
        <v>45900</v>
      </c>
      <c r="G19" s="8">
        <f t="shared" si="7"/>
        <v>35700</v>
      </c>
      <c r="H19" s="8">
        <f t="shared" si="7"/>
        <v>10200</v>
      </c>
      <c r="I19" s="8">
        <f t="shared" si="7"/>
        <v>10200</v>
      </c>
      <c r="J19" s="33">
        <f t="shared" si="3"/>
        <v>102000</v>
      </c>
      <c r="K19" s="12" t="str">
        <f t="shared" si="4"/>
        <v>OK</v>
      </c>
    </row>
    <row r="20" spans="1:11" x14ac:dyDescent="0.35">
      <c r="A20" s="6" t="s">
        <v>26</v>
      </c>
      <c r="B20" s="7" t="s">
        <v>16</v>
      </c>
      <c r="C20" s="7"/>
      <c r="D20" s="7"/>
      <c r="E20" s="8">
        <f>'4.9 Basis of apport''t'!E8</f>
        <v>557600</v>
      </c>
      <c r="F20" s="8">
        <f>'4.9 Basis of apport''t'!E4</f>
        <v>96000</v>
      </c>
      <c r="G20" s="8">
        <f>'4.9 Basis of apport''t'!E5</f>
        <v>75600</v>
      </c>
      <c r="H20" s="8">
        <f>'4.9 Basis of apport''t'!E6</f>
        <v>216000</v>
      </c>
      <c r="I20" s="8">
        <f>'4.9 Basis of apport''t'!E7</f>
        <v>170000</v>
      </c>
      <c r="J20" s="33">
        <f t="shared" si="3"/>
        <v>557600</v>
      </c>
      <c r="K20" s="12" t="str">
        <f t="shared" si="4"/>
        <v>OK</v>
      </c>
    </row>
    <row r="21" spans="1:11" x14ac:dyDescent="0.35">
      <c r="A21" s="6"/>
      <c r="B21" s="7"/>
      <c r="C21" s="7"/>
      <c r="D21" s="7"/>
      <c r="E21" s="8">
        <f>SUM(E15:E20)</f>
        <v>839800</v>
      </c>
      <c r="F21" s="8">
        <f>SUM(F15:F20)</f>
        <v>227980</v>
      </c>
      <c r="G21" s="8">
        <f t="shared" ref="G21:J21" si="8">SUM(G15:G20)</f>
        <v>165360</v>
      </c>
      <c r="H21" s="8">
        <f t="shared" si="8"/>
        <v>255240</v>
      </c>
      <c r="I21" s="8">
        <f t="shared" si="8"/>
        <v>191220</v>
      </c>
      <c r="J21" s="33">
        <f t="shared" si="8"/>
        <v>839800</v>
      </c>
    </row>
    <row r="22" spans="1:11" x14ac:dyDescent="0.35">
      <c r="A22" s="6" t="s">
        <v>12</v>
      </c>
      <c r="B22" s="7"/>
      <c r="C22" s="7"/>
      <c r="D22" s="7"/>
      <c r="E22" s="1"/>
      <c r="F22" s="8">
        <f>0.4*H21</f>
        <v>102096</v>
      </c>
      <c r="G22" s="8">
        <f>0.6*H21</f>
        <v>153144</v>
      </c>
      <c r="H22" s="8">
        <f>-H21</f>
        <v>-255240</v>
      </c>
      <c r="I22" s="8"/>
      <c r="J22" s="33"/>
    </row>
    <row r="23" spans="1:11" x14ac:dyDescent="0.35">
      <c r="A23" s="6" t="s">
        <v>7</v>
      </c>
      <c r="B23" s="7"/>
      <c r="C23" s="7"/>
      <c r="D23" s="7"/>
      <c r="E23" s="7"/>
      <c r="F23" s="8">
        <f>0.5*I21</f>
        <v>95610</v>
      </c>
      <c r="G23" s="8">
        <f>0.5*I21</f>
        <v>95610</v>
      </c>
      <c r="H23" s="8"/>
      <c r="I23" s="8">
        <f>-I21</f>
        <v>-191220</v>
      </c>
      <c r="J23" s="33"/>
    </row>
    <row r="24" spans="1:11" ht="15" thickBot="1" x14ac:dyDescent="0.4">
      <c r="A24" s="6" t="s">
        <v>3</v>
      </c>
      <c r="B24" s="7"/>
      <c r="C24" s="7"/>
      <c r="D24" s="7"/>
      <c r="E24" s="13"/>
      <c r="F24" s="13">
        <f>SUM(F21:F23)</f>
        <v>425686</v>
      </c>
      <c r="G24" s="13">
        <f>SUM(G21:G23)</f>
        <v>414114</v>
      </c>
      <c r="H24" s="13">
        <f t="shared" ref="H24:J24" si="9">SUM(H21:H23)</f>
        <v>0</v>
      </c>
      <c r="I24" s="13">
        <f t="shared" si="9"/>
        <v>0</v>
      </c>
      <c r="J24" s="34">
        <f t="shared" si="9"/>
        <v>839800</v>
      </c>
    </row>
    <row r="25" spans="1:11" ht="15" thickTop="1" x14ac:dyDescent="0.35">
      <c r="A25" s="9"/>
      <c r="B25" s="10"/>
      <c r="C25" s="10"/>
      <c r="D25" s="10"/>
      <c r="E25" s="10"/>
      <c r="F25" s="10"/>
      <c r="G25" s="10"/>
      <c r="H25" s="10"/>
      <c r="I25" s="10"/>
      <c r="J25" s="11"/>
    </row>
    <row r="27" spans="1:11" x14ac:dyDescent="0.35">
      <c r="A27" s="42" t="s">
        <v>28</v>
      </c>
      <c r="B27" s="43" t="s">
        <v>29</v>
      </c>
      <c r="C27" s="44" t="s">
        <v>30</v>
      </c>
    </row>
    <row r="28" spans="1:11" x14ac:dyDescent="0.35">
      <c r="A28" s="35"/>
      <c r="B28" s="36"/>
      <c r="C28" s="37"/>
    </row>
    <row r="29" spans="1:11" x14ac:dyDescent="0.35">
      <c r="A29" s="35" t="s">
        <v>10</v>
      </c>
      <c r="B29" s="38">
        <v>250000</v>
      </c>
      <c r="C29" s="37">
        <f>ROUNDUP(F24/B29,2)</f>
        <v>1.71</v>
      </c>
    </row>
    <row r="30" spans="1:11" x14ac:dyDescent="0.35">
      <c r="A30" s="35" t="s">
        <v>6</v>
      </c>
      <c r="B30" s="38">
        <v>59400</v>
      </c>
      <c r="C30" s="37">
        <f>ROUNDUP(G24/B30,2)</f>
        <v>6.9799999999999995</v>
      </c>
    </row>
    <row r="31" spans="1:11" x14ac:dyDescent="0.35">
      <c r="A31" s="39"/>
      <c r="B31" s="40"/>
      <c r="C31" s="41"/>
    </row>
  </sheetData>
  <sortState xmlns:xlrd2="http://schemas.microsoft.com/office/spreadsheetml/2017/richdata2" ref="A4:E9">
    <sortCondition ref="A4:A9"/>
  </sortState>
  <dataValidations count="1">
    <dataValidation type="list" allowBlank="1" showInputMessage="1" showErrorMessage="1" error="Incorrect basis of apportionment! " prompt="Complete the basis of apportionment using those given in the list. " sqref="B6:B10 B15:B20" xr:uid="{B35C43C4-C8DE-40A9-8064-4F5AFECFDA82}">
      <formula1>$L$6:$L$9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A21" sqref="A21"/>
    </sheetView>
  </sheetViews>
  <sheetFormatPr defaultRowHeight="14.5" x14ac:dyDescent="0.35"/>
  <cols>
    <col min="1" max="1" width="24.81640625" bestFit="1" customWidth="1"/>
    <col min="2" max="2" width="9.81640625" customWidth="1"/>
    <col min="3" max="3" width="17.08984375" customWidth="1"/>
    <col min="4" max="4" width="10.453125" customWidth="1"/>
    <col min="5" max="5" width="12.6328125" bestFit="1" customWidth="1"/>
  </cols>
  <sheetData>
    <row r="1" spans="1:7" x14ac:dyDescent="0.35">
      <c r="A1" s="2" t="s">
        <v>14</v>
      </c>
      <c r="B1" s="2"/>
      <c r="C1" s="2"/>
      <c r="D1" s="2"/>
    </row>
    <row r="2" spans="1:7" x14ac:dyDescent="0.35">
      <c r="A2" s="2" t="s">
        <v>20</v>
      </c>
      <c r="B2" s="2"/>
      <c r="C2" s="2"/>
      <c r="D2" s="2"/>
    </row>
    <row r="3" spans="1:7" ht="43.5" x14ac:dyDescent="0.35">
      <c r="A3" s="2" t="s">
        <v>8</v>
      </c>
      <c r="B3" s="23" t="s">
        <v>9</v>
      </c>
      <c r="C3" s="24" t="s">
        <v>11</v>
      </c>
      <c r="D3" s="23" t="s">
        <v>13</v>
      </c>
      <c r="E3" s="25" t="s">
        <v>26</v>
      </c>
      <c r="F3" s="14"/>
      <c r="G3" s="14"/>
    </row>
    <row r="4" spans="1:7" x14ac:dyDescent="0.35">
      <c r="A4" t="s">
        <v>10</v>
      </c>
      <c r="B4" s="15">
        <v>0.4</v>
      </c>
      <c r="C4" s="18">
        <v>400000</v>
      </c>
      <c r="D4" s="20">
        <v>45</v>
      </c>
      <c r="E4" s="18">
        <f>96000</f>
        <v>96000</v>
      </c>
      <c r="F4" s="14"/>
      <c r="G4" s="14"/>
    </row>
    <row r="5" spans="1:7" x14ac:dyDescent="0.35">
      <c r="A5" t="s">
        <v>6</v>
      </c>
      <c r="B5" s="15">
        <v>0.3</v>
      </c>
      <c r="C5" s="18">
        <v>240000</v>
      </c>
      <c r="D5" s="20">
        <v>35</v>
      </c>
      <c r="E5" s="18">
        <f>3*25200</f>
        <v>75600</v>
      </c>
      <c r="F5" s="14"/>
      <c r="G5" s="14"/>
    </row>
    <row r="6" spans="1:7" x14ac:dyDescent="0.35">
      <c r="A6" t="s">
        <v>12</v>
      </c>
      <c r="B6" s="15">
        <v>0.2</v>
      </c>
      <c r="C6" s="18">
        <v>120000</v>
      </c>
      <c r="D6" s="20">
        <v>10</v>
      </c>
      <c r="E6" s="18">
        <f>D6*21600</f>
        <v>216000</v>
      </c>
      <c r="F6" s="14"/>
      <c r="G6" s="14"/>
    </row>
    <row r="7" spans="1:7" x14ac:dyDescent="0.35">
      <c r="A7" t="s">
        <v>7</v>
      </c>
      <c r="B7" s="15">
        <v>0.1</v>
      </c>
      <c r="C7" s="18">
        <v>40000</v>
      </c>
      <c r="D7" s="20">
        <v>10</v>
      </c>
      <c r="E7" s="18">
        <f>17000*D7</f>
        <v>170000</v>
      </c>
      <c r="F7" s="14"/>
      <c r="G7" s="14"/>
    </row>
    <row r="8" spans="1:7" ht="15" thickBot="1" x14ac:dyDescent="0.4">
      <c r="B8" s="16">
        <f>SUM(B4:B7)</f>
        <v>0.99999999999999989</v>
      </c>
      <c r="C8" s="19">
        <f>SUM(C4:C7)</f>
        <v>800000</v>
      </c>
      <c r="D8" s="21">
        <f>SUM(D4:D7)</f>
        <v>100</v>
      </c>
      <c r="E8" s="19">
        <f>SUM(E4:E7)</f>
        <v>557600</v>
      </c>
      <c r="F8" s="14"/>
      <c r="G8" s="14"/>
    </row>
    <row r="9" spans="1:7" ht="15" thickTop="1" x14ac:dyDescent="0.35">
      <c r="B9" s="14"/>
      <c r="C9" s="14"/>
      <c r="D9" s="14"/>
      <c r="E9" s="14"/>
      <c r="F9" s="14"/>
      <c r="G9" s="14"/>
    </row>
    <row r="10" spans="1:7" x14ac:dyDescent="0.35">
      <c r="B10" s="14"/>
      <c r="C10" s="14"/>
      <c r="D10" s="14"/>
      <c r="E10" s="14"/>
      <c r="F10" s="14"/>
      <c r="G10" s="14"/>
    </row>
    <row r="11" spans="1:7" x14ac:dyDescent="0.35">
      <c r="B11" s="14"/>
      <c r="C11" s="14"/>
      <c r="D11" s="14"/>
      <c r="E11" s="14"/>
      <c r="F11" s="14"/>
      <c r="G11" s="14"/>
    </row>
    <row r="13" spans="1:7" x14ac:dyDescent="0.35">
      <c r="C13" s="26"/>
    </row>
  </sheetData>
  <sortState xmlns:xlrd2="http://schemas.microsoft.com/office/spreadsheetml/2017/richdata2" ref="A5:G7">
    <sortCondition ref="A5:A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4.9 Apportionment</vt:lpstr>
      <vt:lpstr>4.9 Basis of apport't</vt:lpstr>
    </vt:vector>
  </TitlesOfParts>
  <Company>HOW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2016-07-30T14:15:32Z</dcterms:created>
  <dcterms:modified xsi:type="dcterms:W3CDTF">2021-05-10T12:56:06Z</dcterms:modified>
</cp:coreProperties>
</file>