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13_ncr:1_{932DB96B-0256-4FB1-9506-4549BFC6D2DC}" xr6:coauthVersionLast="47" xr6:coauthVersionMax="47" xr10:uidLastSave="{00000000-0000-0000-0000-000000000000}"/>
  <bookViews>
    <workbookView xWindow="28680" yWindow="-120" windowWidth="29040" windowHeight="15840" tabRatio="729" activeTab="3" xr2:uid="{00000000-000D-0000-FFFF-FFFF00000000}"/>
  </bookViews>
  <sheets>
    <sheet name="8.4 Jan-June jobs " sheetId="4" r:id="rId1"/>
    <sheet name="8.4 Overheads" sheetId="3" r:id="rId2"/>
    <sheet name="8.6 Coffee and cake data" sheetId="1" r:id="rId3"/>
    <sheet name="8.6 Break-even analysis 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C38" i="4"/>
  <c r="F37" i="4"/>
  <c r="F36" i="4"/>
  <c r="F35" i="4"/>
  <c r="F34" i="4"/>
  <c r="F33" i="4"/>
  <c r="F32" i="4"/>
  <c r="F31" i="4"/>
  <c r="F38" i="4" s="1"/>
  <c r="C30" i="4"/>
  <c r="F29" i="4"/>
  <c r="F28" i="4"/>
  <c r="F27" i="4"/>
  <c r="F26" i="4"/>
  <c r="F25" i="4"/>
  <c r="F24" i="4"/>
  <c r="F30" i="4" s="1"/>
  <c r="C23" i="4"/>
  <c r="F22" i="4"/>
  <c r="F21" i="4"/>
  <c r="F20" i="4"/>
  <c r="F23" i="4" s="1"/>
  <c r="C19" i="4"/>
  <c r="F18" i="4"/>
  <c r="F17" i="4"/>
  <c r="F16" i="4"/>
  <c r="F19" i="4" s="1"/>
  <c r="C15" i="4"/>
  <c r="F14" i="4"/>
  <c r="F15" i="4" s="1"/>
  <c r="F13" i="4"/>
  <c r="F12" i="4"/>
  <c r="F11" i="4"/>
  <c r="C10" i="4"/>
  <c r="C39" i="4" s="1"/>
  <c r="F9" i="4"/>
  <c r="F8" i="4"/>
  <c r="F7" i="4"/>
  <c r="F6" i="4"/>
  <c r="F5" i="4"/>
  <c r="F4" i="4"/>
  <c r="F3" i="4"/>
  <c r="J2" i="4"/>
  <c r="B7" i="3"/>
  <c r="B13" i="2"/>
  <c r="B12" i="2"/>
  <c r="B11" i="2"/>
  <c r="B10" i="2"/>
  <c r="B8" i="2"/>
  <c r="B9" i="2"/>
  <c r="B6" i="2"/>
  <c r="B5" i="2"/>
  <c r="C45" i="4" l="1"/>
  <c r="C47" i="4" s="1"/>
  <c r="F10" i="4"/>
  <c r="F39" i="4" s="1"/>
  <c r="C41" i="4" s="1"/>
  <c r="B15" i="2"/>
  <c r="C21" i="2" s="1"/>
  <c r="C23" i="2" s="1"/>
  <c r="D21" i="2" l="1"/>
  <c r="D23" i="2" s="1"/>
  <c r="B21" i="2"/>
  <c r="B23" i="2" s="1"/>
  <c r="C29" i="2" l="1"/>
  <c r="C30" i="2"/>
  <c r="C31" i="2"/>
</calcChain>
</file>

<file path=xl/sharedStrings.xml><?xml version="1.0" encoding="utf-8"?>
<sst xmlns="http://schemas.openxmlformats.org/spreadsheetml/2006/main" count="123" uniqueCount="85">
  <si>
    <t>Electricity</t>
  </si>
  <si>
    <t>Insurance</t>
  </si>
  <si>
    <t>Marketing</t>
  </si>
  <si>
    <t>£</t>
  </si>
  <si>
    <t>Trendy Togs</t>
  </si>
  <si>
    <t>Depreciation on shop fitting/ equipment</t>
  </si>
  <si>
    <t>Actual cost information year ended 31 March 20X5</t>
  </si>
  <si>
    <t>Coffee and Cake</t>
  </si>
  <si>
    <t>Administration</t>
  </si>
  <si>
    <t>Rates</t>
  </si>
  <si>
    <t>Phone (fixed contract)</t>
  </si>
  <si>
    <t>Staff  (1.5 people)</t>
  </si>
  <si>
    <t>Staff  (2 people)</t>
  </si>
  <si>
    <t xml:space="preserve">Target profit </t>
  </si>
  <si>
    <t>Fixed Costs</t>
  </si>
  <si>
    <t>Revenue Required</t>
  </si>
  <si>
    <t>Break-even analysis new shop</t>
  </si>
  <si>
    <t>Break-even</t>
  </si>
  <si>
    <t>Rent</t>
  </si>
  <si>
    <t>Fixed costs</t>
  </si>
  <si>
    <t>Bonus calculation</t>
  </si>
  <si>
    <t xml:space="preserve">Bonus payable </t>
  </si>
  <si>
    <t>Revenue</t>
  </si>
  <si>
    <t>Bonus</t>
  </si>
  <si>
    <t>Fixed overheads</t>
  </si>
  <si>
    <t>Jan - June</t>
  </si>
  <si>
    <t>Rent &amp; rates</t>
  </si>
  <si>
    <t>Heat &amp; light</t>
  </si>
  <si>
    <t>Depreciation - equipment</t>
  </si>
  <si>
    <t>Total</t>
  </si>
  <si>
    <t>Catering jobs</t>
  </si>
  <si>
    <t>Job</t>
  </si>
  <si>
    <t>Month</t>
  </si>
  <si>
    <t>Sales, £</t>
  </si>
  <si>
    <t>Food/drink, £</t>
  </si>
  <si>
    <t>Wages costs, £</t>
  </si>
  <si>
    <t>Number of events</t>
  </si>
  <si>
    <t>Smith wedding</t>
  </si>
  <si>
    <t>January</t>
  </si>
  <si>
    <t>Jamal party</t>
  </si>
  <si>
    <t>Grosvenor wedding</t>
  </si>
  <si>
    <t>Zuckerman party</t>
  </si>
  <si>
    <t>Moore 50th wedding anniversary</t>
  </si>
  <si>
    <t xml:space="preserve">Wilber birthday </t>
  </si>
  <si>
    <t>Hanson birthday party</t>
  </si>
  <si>
    <t>January Average</t>
  </si>
  <si>
    <t>Sykes wedding</t>
  </si>
  <si>
    <t>February</t>
  </si>
  <si>
    <t>Muhammed party</t>
  </si>
  <si>
    <t>Sita wedding</t>
  </si>
  <si>
    <t>Harris party</t>
  </si>
  <si>
    <t>February Average</t>
  </si>
  <si>
    <t>Gee party</t>
  </si>
  <si>
    <t>March</t>
  </si>
  <si>
    <t>Ali wedding anniversary</t>
  </si>
  <si>
    <t>Bailey party</t>
  </si>
  <si>
    <t>March Average</t>
  </si>
  <si>
    <t>Murphy party</t>
  </si>
  <si>
    <t>April</t>
  </si>
  <si>
    <t>Begum party</t>
  </si>
  <si>
    <t>Cheng wedding</t>
  </si>
  <si>
    <t>April Average</t>
  </si>
  <si>
    <t>Clark christening</t>
  </si>
  <si>
    <t>May</t>
  </si>
  <si>
    <t>Rodriguez party</t>
  </si>
  <si>
    <t>O'Neill wedding</t>
  </si>
  <si>
    <t>Ahmed party</t>
  </si>
  <si>
    <t>Houghton party</t>
  </si>
  <si>
    <t>Akhtar wedding</t>
  </si>
  <si>
    <t>May Average</t>
  </si>
  <si>
    <t>Bondar wedding</t>
  </si>
  <si>
    <t>June</t>
  </si>
  <si>
    <t>Carpenter party</t>
  </si>
  <si>
    <t>Ali wedding</t>
  </si>
  <si>
    <t>Welsh party</t>
  </si>
  <si>
    <t>Barr wedding</t>
  </si>
  <si>
    <t>Than party</t>
  </si>
  <si>
    <t>Dias wedding</t>
  </si>
  <si>
    <t>June Average</t>
  </si>
  <si>
    <t>Grand Average</t>
  </si>
  <si>
    <t>Average contribution /sales ratio</t>
  </si>
  <si>
    <t>Break-even revenue, £</t>
  </si>
  <si>
    <t>Break-even number of events</t>
  </si>
  <si>
    <t>Margin of safety, events</t>
  </si>
  <si>
    <t>Contribution,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</si>
</sst>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 applyFill="1"/>
    <xf numFmtId="0" fontId="1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7" xfId="0" applyFont="1" applyFill="1" applyBorder="1"/>
    <xf numFmtId="165" fontId="1" fillId="2" borderId="0" xfId="0" applyNumberFormat="1" applyFont="1" applyFill="1" applyBorder="1" applyAlignment="1">
      <alignment horizontal="center"/>
    </xf>
    <xf numFmtId="165" fontId="1" fillId="2" borderId="7" xfId="0" applyNumberFormat="1" applyFont="1" applyFill="1" applyBorder="1"/>
    <xf numFmtId="165" fontId="1" fillId="2" borderId="0" xfId="0" applyNumberFormat="1" applyFont="1" applyFill="1" applyBorder="1"/>
    <xf numFmtId="165" fontId="1" fillId="2" borderId="2" xfId="0" applyNumberFormat="1" applyFont="1" applyFill="1" applyBorder="1" applyAlignment="1"/>
    <xf numFmtId="165" fontId="1" fillId="2" borderId="2" xfId="0" applyNumberFormat="1" applyFont="1" applyFill="1" applyBorder="1"/>
    <xf numFmtId="165" fontId="1" fillId="2" borderId="8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4" fillId="3" borderId="3" xfId="0" applyFont="1" applyFill="1" applyBorder="1"/>
    <xf numFmtId="0" fontId="1" fillId="3" borderId="6" xfId="0" applyFont="1" applyFill="1" applyBorder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166" fontId="1" fillId="3" borderId="0" xfId="0" applyNumberFormat="1" applyFont="1" applyFill="1" applyBorder="1"/>
    <xf numFmtId="166" fontId="1" fillId="3" borderId="7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2" fillId="4" borderId="3" xfId="0" applyFont="1" applyFill="1" applyBorder="1"/>
    <xf numFmtId="0" fontId="2" fillId="4" borderId="4" xfId="0" applyFont="1" applyFill="1" applyBorder="1"/>
    <xf numFmtId="43" fontId="2" fillId="4" borderId="5" xfId="0" applyNumberFormat="1" applyFont="1" applyFill="1" applyBorder="1"/>
    <xf numFmtId="0" fontId="2" fillId="4" borderId="6" xfId="0" applyFont="1" applyFill="1" applyBorder="1"/>
    <xf numFmtId="0" fontId="2" fillId="4" borderId="0" xfId="0" applyFont="1" applyFill="1"/>
    <xf numFmtId="0" fontId="2" fillId="4" borderId="7" xfId="0" applyFont="1" applyFill="1" applyBorder="1"/>
    <xf numFmtId="165" fontId="2" fillId="4" borderId="7" xfId="0" applyNumberFormat="1" applyFont="1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164" fontId="2" fillId="4" borderId="7" xfId="0" applyNumberFormat="1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164" fontId="2" fillId="4" borderId="11" xfId="0" applyNumberFormat="1" applyFont="1" applyFill="1" applyBorder="1"/>
    <xf numFmtId="43" fontId="0" fillId="5" borderId="0" xfId="0" applyNumberFormat="1" applyFill="1"/>
    <xf numFmtId="43" fontId="0" fillId="5" borderId="0" xfId="1" applyFont="1" applyFill="1"/>
    <xf numFmtId="0" fontId="0" fillId="5" borderId="0" xfId="0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1" fillId="0" borderId="0" xfId="1" applyNumberFormat="1" applyFont="1" applyAlignment="1">
      <alignment horizontal="right"/>
    </xf>
    <xf numFmtId="164" fontId="1" fillId="0" borderId="1" xfId="1" applyNumberFormat="1" applyFont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1762-C485-4AAC-B142-F594F4C100FE}">
  <dimension ref="A1:L47"/>
  <sheetViews>
    <sheetView showFormulas="1" zoomScale="80" zoomScaleNormal="80" workbookViewId="0">
      <selection activeCell="N50" sqref="N50"/>
    </sheetView>
  </sheetViews>
  <sheetFormatPr defaultRowHeight="14.5" outlineLevelRow="2" x14ac:dyDescent="0.35"/>
  <cols>
    <col min="1" max="1" width="15.6328125" customWidth="1"/>
    <col min="2" max="2" width="12.54296875" customWidth="1"/>
    <col min="3" max="3" width="20.453125" customWidth="1"/>
    <col min="4" max="4" width="6.26953125" bestFit="1" customWidth="1"/>
    <col min="5" max="5" width="7" bestFit="1" customWidth="1"/>
    <col min="6" max="6" width="13.81640625" customWidth="1"/>
    <col min="7" max="7" width="4.7265625" customWidth="1"/>
    <col min="9" max="9" width="3.7265625" customWidth="1"/>
    <col min="14" max="14" width="41.6328125" customWidth="1"/>
  </cols>
  <sheetData>
    <row r="1" spans="1:10" x14ac:dyDescent="0.35">
      <c r="A1" s="3" t="s">
        <v>30</v>
      </c>
    </row>
    <row r="2" spans="1:10" x14ac:dyDescent="0.35">
      <c r="A2" s="3" t="s">
        <v>31</v>
      </c>
      <c r="B2" s="3" t="s">
        <v>32</v>
      </c>
      <c r="C2" s="37" t="s">
        <v>33</v>
      </c>
      <c r="D2" s="37" t="s">
        <v>34</v>
      </c>
      <c r="E2" s="37" t="s">
        <v>35</v>
      </c>
      <c r="F2" s="37" t="s">
        <v>84</v>
      </c>
      <c r="H2" s="37" t="s">
        <v>36</v>
      </c>
      <c r="J2" s="56">
        <f>COUNTA(A3:A37)</f>
        <v>30</v>
      </c>
    </row>
    <row r="3" spans="1:10" outlineLevel="2" x14ac:dyDescent="0.35">
      <c r="A3" t="s">
        <v>37</v>
      </c>
      <c r="B3" t="s">
        <v>38</v>
      </c>
      <c r="C3" s="38">
        <v>1500</v>
      </c>
      <c r="D3" s="38">
        <v>450.05</v>
      </c>
      <c r="E3" s="38">
        <v>349.6</v>
      </c>
      <c r="F3" s="38">
        <f>C3-SUM(D3:E3)</f>
        <v>700.34999999999991</v>
      </c>
    </row>
    <row r="4" spans="1:10" outlineLevel="2" x14ac:dyDescent="0.35">
      <c r="A4" t="s">
        <v>39</v>
      </c>
      <c r="B4" t="s">
        <v>38</v>
      </c>
      <c r="C4" s="38">
        <v>1450</v>
      </c>
      <c r="D4" s="38">
        <v>450</v>
      </c>
      <c r="E4" s="38">
        <v>381.70000000000005</v>
      </c>
      <c r="F4" s="38">
        <f t="shared" ref="F4:F9" si="0">C4-SUM(D4:E4)</f>
        <v>618.29999999999995</v>
      </c>
    </row>
    <row r="5" spans="1:10" outlineLevel="2" x14ac:dyDescent="0.35">
      <c r="A5" t="s">
        <v>40</v>
      </c>
      <c r="B5" t="s">
        <v>38</v>
      </c>
      <c r="C5" s="38">
        <v>1200</v>
      </c>
      <c r="D5" s="38">
        <v>360</v>
      </c>
      <c r="E5" s="38">
        <v>318.39999999999998</v>
      </c>
      <c r="F5" s="38">
        <f t="shared" si="0"/>
        <v>521.6</v>
      </c>
    </row>
    <row r="6" spans="1:10" outlineLevel="2" x14ac:dyDescent="0.35">
      <c r="A6" t="s">
        <v>41</v>
      </c>
      <c r="B6" t="s">
        <v>38</v>
      </c>
      <c r="C6" s="38">
        <v>1650</v>
      </c>
      <c r="D6" s="38">
        <v>545</v>
      </c>
      <c r="E6" s="38">
        <v>368.8</v>
      </c>
      <c r="F6" s="38">
        <f t="shared" si="0"/>
        <v>736.2</v>
      </c>
    </row>
    <row r="7" spans="1:10" outlineLevel="2" x14ac:dyDescent="0.35">
      <c r="A7" t="s">
        <v>42</v>
      </c>
      <c r="B7" t="s">
        <v>38</v>
      </c>
      <c r="C7" s="38">
        <v>1500</v>
      </c>
      <c r="D7" s="38">
        <v>515</v>
      </c>
      <c r="E7" s="38">
        <v>361.4</v>
      </c>
      <c r="F7" s="38">
        <f t="shared" si="0"/>
        <v>623.6</v>
      </c>
    </row>
    <row r="8" spans="1:10" outlineLevel="2" x14ac:dyDescent="0.35">
      <c r="A8" t="s">
        <v>43</v>
      </c>
      <c r="B8" t="s">
        <v>38</v>
      </c>
      <c r="C8" s="38">
        <v>1150</v>
      </c>
      <c r="D8" s="38">
        <v>350</v>
      </c>
      <c r="E8" s="38">
        <v>212</v>
      </c>
      <c r="F8" s="38">
        <f t="shared" si="0"/>
        <v>588</v>
      </c>
    </row>
    <row r="9" spans="1:10" outlineLevel="2" x14ac:dyDescent="0.35">
      <c r="A9" t="s">
        <v>44</v>
      </c>
      <c r="B9" t="s">
        <v>38</v>
      </c>
      <c r="C9" s="38">
        <v>1200</v>
      </c>
      <c r="D9" s="38">
        <v>400</v>
      </c>
      <c r="E9" s="38">
        <v>340.30000000000007</v>
      </c>
      <c r="F9" s="38">
        <f t="shared" si="0"/>
        <v>459.69999999999993</v>
      </c>
    </row>
    <row r="10" spans="1:10" outlineLevel="1" x14ac:dyDescent="0.35">
      <c r="B10" s="3" t="s">
        <v>45</v>
      </c>
      <c r="C10" s="38">
        <f>SUBTOTAL(1,C3:C9)</f>
        <v>1378.5714285714287</v>
      </c>
      <c r="D10" s="38"/>
      <c r="E10" s="38"/>
      <c r="F10" s="38">
        <f>SUBTOTAL(1,F3:F9)</f>
        <v>606.82142857142856</v>
      </c>
    </row>
    <row r="11" spans="1:10" outlineLevel="2" x14ac:dyDescent="0.35">
      <c r="A11" t="s">
        <v>46</v>
      </c>
      <c r="B11" t="s">
        <v>47</v>
      </c>
      <c r="C11" s="38">
        <v>1875</v>
      </c>
      <c r="D11" s="38">
        <v>562.55999999999995</v>
      </c>
      <c r="E11" s="38">
        <v>437</v>
      </c>
      <c r="F11" s="38">
        <f>C11-SUM(D11:E11)</f>
        <v>875.44</v>
      </c>
    </row>
    <row r="12" spans="1:10" outlineLevel="2" x14ac:dyDescent="0.35">
      <c r="A12" t="s">
        <v>48</v>
      </c>
      <c r="B12" t="s">
        <v>47</v>
      </c>
      <c r="C12" s="38">
        <v>1812.5</v>
      </c>
      <c r="D12" s="38">
        <v>562.5</v>
      </c>
      <c r="E12" s="38">
        <v>477.13</v>
      </c>
      <c r="F12" s="38">
        <f t="shared" ref="F12:F37" si="1">C12-SUM(D12:E12)</f>
        <v>772.86999999999989</v>
      </c>
    </row>
    <row r="13" spans="1:10" outlineLevel="2" x14ac:dyDescent="0.35">
      <c r="A13" t="s">
        <v>49</v>
      </c>
      <c r="B13" t="s">
        <v>47</v>
      </c>
      <c r="C13" s="38">
        <v>1500</v>
      </c>
      <c r="D13" s="38">
        <v>450</v>
      </c>
      <c r="E13" s="38">
        <v>398</v>
      </c>
      <c r="F13" s="38">
        <f t="shared" si="1"/>
        <v>652</v>
      </c>
    </row>
    <row r="14" spans="1:10" outlineLevel="2" x14ac:dyDescent="0.35">
      <c r="A14" t="s">
        <v>50</v>
      </c>
      <c r="B14" t="s">
        <v>47</v>
      </c>
      <c r="C14" s="38">
        <v>1950</v>
      </c>
      <c r="D14" s="38">
        <v>481</v>
      </c>
      <c r="E14" s="38">
        <v>350</v>
      </c>
      <c r="F14" s="38">
        <f t="shared" si="1"/>
        <v>1119</v>
      </c>
    </row>
    <row r="15" spans="1:10" outlineLevel="1" x14ac:dyDescent="0.35">
      <c r="B15" s="3" t="s">
        <v>51</v>
      </c>
      <c r="C15" s="38">
        <f>SUBTOTAL(1,C11:C14)</f>
        <v>1784.375</v>
      </c>
      <c r="D15" s="38"/>
      <c r="E15" s="38"/>
      <c r="F15" s="38">
        <f>SUBTOTAL(1,F11:F14)</f>
        <v>854.82749999999999</v>
      </c>
    </row>
    <row r="16" spans="1:10" outlineLevel="2" x14ac:dyDescent="0.35">
      <c r="A16" t="s">
        <v>52</v>
      </c>
      <c r="B16" t="s">
        <v>53</v>
      </c>
      <c r="C16" s="38">
        <v>1875</v>
      </c>
      <c r="D16" s="38">
        <v>643.75</v>
      </c>
      <c r="E16" s="38">
        <v>451.75</v>
      </c>
      <c r="F16" s="38">
        <f t="shared" si="1"/>
        <v>779.5</v>
      </c>
    </row>
    <row r="17" spans="1:6" outlineLevel="2" x14ac:dyDescent="0.35">
      <c r="A17" t="s">
        <v>54</v>
      </c>
      <c r="B17" t="s">
        <v>53</v>
      </c>
      <c r="C17" s="38">
        <v>1437.5</v>
      </c>
      <c r="D17" s="38">
        <v>437.5</v>
      </c>
      <c r="E17" s="38">
        <v>265</v>
      </c>
      <c r="F17" s="38">
        <f t="shared" si="1"/>
        <v>735</v>
      </c>
    </row>
    <row r="18" spans="1:6" outlineLevel="2" x14ac:dyDescent="0.35">
      <c r="A18" t="s">
        <v>55</v>
      </c>
      <c r="B18" t="s">
        <v>53</v>
      </c>
      <c r="C18" s="38">
        <v>1650</v>
      </c>
      <c r="D18" s="38">
        <v>560</v>
      </c>
      <c r="E18" s="38">
        <v>390</v>
      </c>
      <c r="F18" s="38">
        <f t="shared" si="1"/>
        <v>700</v>
      </c>
    </row>
    <row r="19" spans="1:6" outlineLevel="1" x14ac:dyDescent="0.35">
      <c r="B19" s="3" t="s">
        <v>56</v>
      </c>
      <c r="C19" s="38">
        <f>SUBTOTAL(1,C16:C18)</f>
        <v>1654.1666666666667</v>
      </c>
      <c r="D19" s="38"/>
      <c r="E19" s="38"/>
      <c r="F19" s="38">
        <f>SUBTOTAL(1,F16:F18)</f>
        <v>738.16666666666663</v>
      </c>
    </row>
    <row r="20" spans="1:6" outlineLevel="2" x14ac:dyDescent="0.35">
      <c r="A20" t="s">
        <v>57</v>
      </c>
      <c r="B20" t="s">
        <v>58</v>
      </c>
      <c r="C20" s="38">
        <v>1500</v>
      </c>
      <c r="D20" s="38">
        <v>500</v>
      </c>
      <c r="E20" s="38">
        <v>425.38</v>
      </c>
      <c r="F20" s="38">
        <f t="shared" si="1"/>
        <v>574.62</v>
      </c>
    </row>
    <row r="21" spans="1:6" outlineLevel="2" x14ac:dyDescent="0.35">
      <c r="A21" t="s">
        <v>59</v>
      </c>
      <c r="B21" t="s">
        <v>58</v>
      </c>
      <c r="C21" s="38">
        <v>2062.5</v>
      </c>
      <c r="D21" s="38">
        <v>618.79999999999995</v>
      </c>
      <c r="E21" s="38">
        <v>480.70000000000005</v>
      </c>
      <c r="F21" s="38">
        <f t="shared" si="1"/>
        <v>963</v>
      </c>
    </row>
    <row r="22" spans="1:6" outlineLevel="2" x14ac:dyDescent="0.35">
      <c r="A22" t="s">
        <v>60</v>
      </c>
      <c r="B22" t="s">
        <v>58</v>
      </c>
      <c r="C22" s="38">
        <v>1993.7500000000002</v>
      </c>
      <c r="D22" s="38">
        <v>618.75</v>
      </c>
      <c r="E22" s="38">
        <v>525</v>
      </c>
      <c r="F22" s="38">
        <f t="shared" si="1"/>
        <v>850.00000000000023</v>
      </c>
    </row>
    <row r="23" spans="1:6" outlineLevel="1" x14ac:dyDescent="0.35">
      <c r="B23" s="3" t="s">
        <v>61</v>
      </c>
      <c r="C23" s="38">
        <f>SUBTOTAL(1,C20:C22)</f>
        <v>1852.0833333333333</v>
      </c>
      <c r="D23" s="38"/>
      <c r="E23" s="38"/>
      <c r="F23" s="38">
        <f>SUBTOTAL(1,F20:F22)</f>
        <v>795.87333333333333</v>
      </c>
    </row>
    <row r="24" spans="1:6" outlineLevel="2" x14ac:dyDescent="0.35">
      <c r="A24" t="s">
        <v>62</v>
      </c>
      <c r="B24" t="s">
        <v>63</v>
      </c>
      <c r="C24" s="38">
        <v>1650.0000000000002</v>
      </c>
      <c r="D24" s="38">
        <v>495.00000000000006</v>
      </c>
      <c r="E24" s="38">
        <v>437.8</v>
      </c>
      <c r="F24" s="38">
        <f t="shared" si="1"/>
        <v>717.20000000000016</v>
      </c>
    </row>
    <row r="25" spans="1:6" outlineLevel="2" x14ac:dyDescent="0.35">
      <c r="A25" t="s">
        <v>64</v>
      </c>
      <c r="B25" t="s">
        <v>63</v>
      </c>
      <c r="C25" s="38">
        <v>2145</v>
      </c>
      <c r="D25" s="38">
        <v>749.38</v>
      </c>
      <c r="E25" s="38">
        <v>385.00000000000006</v>
      </c>
      <c r="F25" s="38">
        <f t="shared" si="1"/>
        <v>1010.6199999999999</v>
      </c>
    </row>
    <row r="26" spans="1:6" outlineLevel="2" x14ac:dyDescent="0.35">
      <c r="A26" t="s">
        <v>65</v>
      </c>
      <c r="B26" t="s">
        <v>63</v>
      </c>
      <c r="C26" s="38">
        <v>2062.5</v>
      </c>
      <c r="D26" s="38">
        <v>708.1</v>
      </c>
      <c r="E26" s="38">
        <v>497</v>
      </c>
      <c r="F26" s="38">
        <f t="shared" si="1"/>
        <v>857.40000000000009</v>
      </c>
    </row>
    <row r="27" spans="1:6" outlineLevel="2" x14ac:dyDescent="0.35">
      <c r="A27" t="s">
        <v>66</v>
      </c>
      <c r="B27" t="s">
        <v>63</v>
      </c>
      <c r="C27" s="38">
        <v>1581.2500000000002</v>
      </c>
      <c r="D27" s="38">
        <v>481.25000000000006</v>
      </c>
      <c r="E27" s="38">
        <v>291.5</v>
      </c>
      <c r="F27" s="38">
        <f t="shared" si="1"/>
        <v>808.50000000000023</v>
      </c>
    </row>
    <row r="28" spans="1:6" outlineLevel="2" x14ac:dyDescent="0.35">
      <c r="A28" t="s">
        <v>67</v>
      </c>
      <c r="B28" t="s">
        <v>63</v>
      </c>
      <c r="C28" s="38">
        <v>1815.0000000000002</v>
      </c>
      <c r="D28" s="38">
        <v>616</v>
      </c>
      <c r="E28" s="38">
        <v>429.00000000000006</v>
      </c>
      <c r="F28" s="38">
        <f t="shared" si="1"/>
        <v>770.00000000000023</v>
      </c>
    </row>
    <row r="29" spans="1:6" outlineLevel="2" x14ac:dyDescent="0.35">
      <c r="A29" t="s">
        <v>68</v>
      </c>
      <c r="B29" t="s">
        <v>63</v>
      </c>
      <c r="C29" s="38">
        <v>1650.0000000000002</v>
      </c>
      <c r="D29" s="38">
        <v>550</v>
      </c>
      <c r="E29" s="38">
        <v>410</v>
      </c>
      <c r="F29" s="38">
        <f t="shared" si="1"/>
        <v>690.00000000000023</v>
      </c>
    </row>
    <row r="30" spans="1:6" outlineLevel="1" x14ac:dyDescent="0.35">
      <c r="B30" s="3" t="s">
        <v>69</v>
      </c>
      <c r="C30" s="38">
        <f>SUBTOTAL(1,C24:C29)</f>
        <v>1817.2916666666667</v>
      </c>
      <c r="D30" s="38"/>
      <c r="E30" s="38"/>
      <c r="F30" s="38">
        <f>SUBTOTAL(1,F24:F29)</f>
        <v>808.95333333333338</v>
      </c>
    </row>
    <row r="31" spans="1:6" outlineLevel="2" x14ac:dyDescent="0.35">
      <c r="A31" t="s">
        <v>70</v>
      </c>
      <c r="B31" t="s">
        <v>71</v>
      </c>
      <c r="C31" s="39">
        <v>2681.25</v>
      </c>
      <c r="D31" s="39">
        <v>885</v>
      </c>
      <c r="E31" s="39">
        <v>621.25</v>
      </c>
      <c r="F31" s="38">
        <f t="shared" si="1"/>
        <v>1175</v>
      </c>
    </row>
    <row r="32" spans="1:6" outlineLevel="2" x14ac:dyDescent="0.35">
      <c r="A32" t="s">
        <v>72</v>
      </c>
      <c r="B32" t="s">
        <v>71</v>
      </c>
      <c r="C32" s="39">
        <v>2055.63</v>
      </c>
      <c r="D32" s="39">
        <v>602</v>
      </c>
      <c r="E32" s="39">
        <v>364.35</v>
      </c>
      <c r="F32" s="38">
        <f t="shared" si="1"/>
        <v>1089.2800000000002</v>
      </c>
    </row>
    <row r="33" spans="1:12" outlineLevel="2" x14ac:dyDescent="0.35">
      <c r="A33" t="s">
        <v>73</v>
      </c>
      <c r="B33" t="s">
        <v>71</v>
      </c>
      <c r="C33" s="39">
        <v>2359.5000000000005</v>
      </c>
      <c r="D33" s="39">
        <v>770</v>
      </c>
      <c r="E33" s="39">
        <v>536.25000000000011</v>
      </c>
      <c r="F33" s="38">
        <f t="shared" si="1"/>
        <v>1053.2500000000005</v>
      </c>
    </row>
    <row r="34" spans="1:12" outlineLevel="2" x14ac:dyDescent="0.35">
      <c r="A34" t="s">
        <v>74</v>
      </c>
      <c r="B34" t="s">
        <v>71</v>
      </c>
      <c r="C34" s="39">
        <v>2145.0000000000005</v>
      </c>
      <c r="D34" s="39">
        <v>687.5</v>
      </c>
      <c r="E34" s="39">
        <v>512.5</v>
      </c>
      <c r="F34" s="38">
        <f t="shared" si="1"/>
        <v>945.00000000000045</v>
      </c>
    </row>
    <row r="35" spans="1:12" outlineLevel="2" x14ac:dyDescent="0.35">
      <c r="A35" t="s">
        <v>75</v>
      </c>
      <c r="B35" t="s">
        <v>71</v>
      </c>
      <c r="C35" s="39">
        <v>3485.63</v>
      </c>
      <c r="D35" s="39">
        <v>1106.25</v>
      </c>
      <c r="E35" s="39">
        <v>777</v>
      </c>
      <c r="F35" s="38">
        <f t="shared" si="1"/>
        <v>1602.38</v>
      </c>
    </row>
    <row r="36" spans="1:12" outlineLevel="2" x14ac:dyDescent="0.35">
      <c r="A36" t="s">
        <v>76</v>
      </c>
      <c r="B36" t="s">
        <v>71</v>
      </c>
      <c r="C36" s="39">
        <v>2672.31</v>
      </c>
      <c r="D36" s="39">
        <v>752.5</v>
      </c>
      <c r="E36" s="39">
        <v>45.47</v>
      </c>
      <c r="F36" s="38">
        <f t="shared" si="1"/>
        <v>1874.34</v>
      </c>
    </row>
    <row r="37" spans="1:12" outlineLevel="2" x14ac:dyDescent="0.35">
      <c r="A37" t="s">
        <v>77</v>
      </c>
      <c r="B37" t="s">
        <v>71</v>
      </c>
      <c r="C37" s="39">
        <v>3067.3500000000008</v>
      </c>
      <c r="D37" s="39">
        <v>962.5</v>
      </c>
      <c r="E37" s="39">
        <v>670.3</v>
      </c>
      <c r="F37" s="38">
        <f t="shared" si="1"/>
        <v>1434.5500000000009</v>
      </c>
    </row>
    <row r="38" spans="1:12" outlineLevel="1" x14ac:dyDescent="0.35">
      <c r="B38" s="3" t="s">
        <v>78</v>
      </c>
      <c r="C38" s="39">
        <f>SUBTOTAL(1,C31:C37)</f>
        <v>2638.0957142857146</v>
      </c>
      <c r="F38" s="38">
        <f>SUBTOTAL(1,F31:F37)</f>
        <v>1310.5428571428572</v>
      </c>
    </row>
    <row r="39" spans="1:12" x14ac:dyDescent="0.35">
      <c r="B39" s="3" t="s">
        <v>79</v>
      </c>
      <c r="C39" s="54">
        <f>SUBTOTAL(1,C3:C37)</f>
        <v>1889.2223333333329</v>
      </c>
      <c r="F39" s="55">
        <f>SUBTOTAL(1,F3:F37)</f>
        <v>876.55666666666684</v>
      </c>
    </row>
    <row r="40" spans="1:12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35">
      <c r="A41" s="40" t="s">
        <v>80</v>
      </c>
      <c r="B41" s="41"/>
      <c r="C41" s="42">
        <f>+F39/C39</f>
        <v>0.4639775060884842</v>
      </c>
    </row>
    <row r="42" spans="1:12" x14ac:dyDescent="0.35">
      <c r="A42" s="43"/>
      <c r="B42" s="44"/>
      <c r="C42" s="45"/>
    </row>
    <row r="43" spans="1:12" x14ac:dyDescent="0.35">
      <c r="A43" s="43" t="s">
        <v>81</v>
      </c>
      <c r="B43" s="44"/>
      <c r="C43" s="46">
        <f>+'8.4 Overheads'!B7/'8.4 Jan-June jobs '!C41</f>
        <v>20916.962293747878</v>
      </c>
    </row>
    <row r="44" spans="1:12" x14ac:dyDescent="0.35">
      <c r="A44" s="47"/>
      <c r="B44" s="48"/>
      <c r="C44" s="49"/>
    </row>
    <row r="45" spans="1:12" x14ac:dyDescent="0.35">
      <c r="A45" s="43" t="s">
        <v>82</v>
      </c>
      <c r="B45" s="44"/>
      <c r="C45" s="50">
        <f>ROUNDUP(C43/C39,0)</f>
        <v>12</v>
      </c>
    </row>
    <row r="46" spans="1:12" x14ac:dyDescent="0.35">
      <c r="A46" s="43"/>
      <c r="B46" s="44"/>
      <c r="C46" s="50"/>
    </row>
    <row r="47" spans="1:12" x14ac:dyDescent="0.35">
      <c r="A47" s="51" t="s">
        <v>83</v>
      </c>
      <c r="B47" s="52"/>
      <c r="C47" s="53">
        <f>+J2-C45</f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A908-3423-434C-A466-9847FBBEAF4A}">
  <dimension ref="A1:B7"/>
  <sheetViews>
    <sheetView workbookViewId="0">
      <selection activeCell="D12" sqref="D12"/>
    </sheetView>
  </sheetViews>
  <sheetFormatPr defaultRowHeight="14.5" x14ac:dyDescent="0.35"/>
  <cols>
    <col min="1" max="1" width="22.90625" customWidth="1"/>
    <col min="2" max="2" width="9.1796875" bestFit="1" customWidth="1"/>
  </cols>
  <sheetData>
    <row r="1" spans="1:2" x14ac:dyDescent="0.35">
      <c r="A1" s="3" t="s">
        <v>24</v>
      </c>
      <c r="B1" s="3" t="s">
        <v>25</v>
      </c>
    </row>
    <row r="2" spans="1:2" x14ac:dyDescent="0.35">
      <c r="A2" t="s">
        <v>26</v>
      </c>
      <c r="B2" s="35">
        <v>4800</v>
      </c>
    </row>
    <row r="3" spans="1:2" x14ac:dyDescent="0.35">
      <c r="A3" t="s">
        <v>1</v>
      </c>
      <c r="B3" s="35">
        <v>499</v>
      </c>
    </row>
    <row r="4" spans="1:2" x14ac:dyDescent="0.35">
      <c r="A4" t="s">
        <v>2</v>
      </c>
      <c r="B4" s="35">
        <v>650</v>
      </c>
    </row>
    <row r="5" spans="1:2" x14ac:dyDescent="0.35">
      <c r="A5" t="s">
        <v>27</v>
      </c>
      <c r="B5" s="35">
        <v>2516</v>
      </c>
    </row>
    <row r="6" spans="1:2" x14ac:dyDescent="0.35">
      <c r="A6" t="s">
        <v>28</v>
      </c>
      <c r="B6" s="35">
        <v>1240</v>
      </c>
    </row>
    <row r="7" spans="1:2" x14ac:dyDescent="0.35">
      <c r="A7" s="3" t="s">
        <v>29</v>
      </c>
      <c r="B7" s="36">
        <f>SUM(B2:B6)</f>
        <v>9705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>
      <selection activeCell="B4" sqref="B4:B12"/>
    </sheetView>
  </sheetViews>
  <sheetFormatPr defaultRowHeight="14.5" x14ac:dyDescent="0.35"/>
  <cols>
    <col min="1" max="1" width="28.453125" customWidth="1"/>
  </cols>
  <sheetData>
    <row r="1" spans="1:2" x14ac:dyDescent="0.35">
      <c r="A1" s="3" t="s">
        <v>7</v>
      </c>
    </row>
    <row r="2" spans="1:2" x14ac:dyDescent="0.35">
      <c r="A2" s="3" t="s">
        <v>6</v>
      </c>
    </row>
    <row r="3" spans="1:2" x14ac:dyDescent="0.35">
      <c r="A3" s="3" t="s">
        <v>19</v>
      </c>
    </row>
    <row r="4" spans="1:2" x14ac:dyDescent="0.35">
      <c r="A4" s="2" t="s">
        <v>11</v>
      </c>
      <c r="B4" s="62">
        <v>27000</v>
      </c>
    </row>
    <row r="5" spans="1:2" x14ac:dyDescent="0.35">
      <c r="A5" s="2" t="s">
        <v>0</v>
      </c>
      <c r="B5" s="63">
        <v>6000</v>
      </c>
    </row>
    <row r="6" spans="1:2" x14ac:dyDescent="0.35">
      <c r="A6" s="2" t="s">
        <v>5</v>
      </c>
      <c r="B6" s="63">
        <v>4000</v>
      </c>
    </row>
    <row r="7" spans="1:2" x14ac:dyDescent="0.35">
      <c r="A7" t="s">
        <v>18</v>
      </c>
      <c r="B7" s="63">
        <v>20000</v>
      </c>
    </row>
    <row r="8" spans="1:2" x14ac:dyDescent="0.35">
      <c r="A8" s="2" t="s">
        <v>9</v>
      </c>
      <c r="B8" s="63">
        <v>3000</v>
      </c>
    </row>
    <row r="9" spans="1:2" x14ac:dyDescent="0.35">
      <c r="A9" s="2" t="s">
        <v>10</v>
      </c>
      <c r="B9" s="63">
        <v>500</v>
      </c>
    </row>
    <row r="10" spans="1:2" x14ac:dyDescent="0.35">
      <c r="A10" s="2" t="s">
        <v>8</v>
      </c>
      <c r="B10" s="63">
        <v>5000</v>
      </c>
    </row>
    <row r="11" spans="1:2" x14ac:dyDescent="0.35">
      <c r="A11" s="2" t="s">
        <v>1</v>
      </c>
      <c r="B11" s="63">
        <v>1000</v>
      </c>
    </row>
    <row r="12" spans="1:2" x14ac:dyDescent="0.35">
      <c r="A12" s="2" t="s">
        <v>2</v>
      </c>
      <c r="B12" s="63">
        <v>2000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showFormulas="1" tabSelected="1" workbookViewId="0">
      <selection activeCell="C7" sqref="C7"/>
    </sheetView>
  </sheetViews>
  <sheetFormatPr defaultColWidth="9.1796875" defaultRowHeight="14" x14ac:dyDescent="0.3"/>
  <cols>
    <col min="1" max="1" width="20" style="1" customWidth="1"/>
    <col min="2" max="2" width="17.7265625" style="1" customWidth="1"/>
    <col min="3" max="3" width="21.36328125" style="1" bestFit="1" customWidth="1"/>
    <col min="4" max="4" width="8.54296875" style="1" bestFit="1" customWidth="1"/>
    <col min="5" max="5" width="10" style="1" customWidth="1"/>
    <col min="6" max="16384" width="9.1796875" style="1"/>
  </cols>
  <sheetData>
    <row r="1" spans="1:6" ht="15.5" x14ac:dyDescent="0.35">
      <c r="A1" s="8" t="s">
        <v>4</v>
      </c>
    </row>
    <row r="2" spans="1:6" ht="15.5" x14ac:dyDescent="0.35">
      <c r="A2" s="8" t="s">
        <v>16</v>
      </c>
    </row>
    <row r="3" spans="1:6" x14ac:dyDescent="0.3">
      <c r="A3" s="4"/>
      <c r="B3" s="5" t="s">
        <v>3</v>
      </c>
      <c r="C3" s="5"/>
      <c r="D3" s="5"/>
      <c r="E3" s="5"/>
      <c r="F3" s="5"/>
    </row>
    <row r="4" spans="1:6" x14ac:dyDescent="0.3">
      <c r="A4" s="4"/>
      <c r="B4" s="6"/>
      <c r="C4" s="6"/>
      <c r="D4" s="5"/>
      <c r="E4" s="5"/>
      <c r="F4" s="5"/>
    </row>
    <row r="5" spans="1:6" x14ac:dyDescent="0.3">
      <c r="A5" s="1" t="s">
        <v>12</v>
      </c>
      <c r="B5" s="60">
        <f>+'8.6 Coffee and cake data'!B4/1.5 *2</f>
        <v>36000</v>
      </c>
      <c r="C5" s="6"/>
    </row>
    <row r="6" spans="1:6" x14ac:dyDescent="0.3">
      <c r="A6" s="1" t="s">
        <v>0</v>
      </c>
      <c r="B6" s="60">
        <f>+'8.6 Coffee and cake data'!B5*1.05</f>
        <v>6300</v>
      </c>
      <c r="C6" s="6"/>
    </row>
    <row r="7" spans="1:6" x14ac:dyDescent="0.3">
      <c r="A7" s="1" t="s">
        <v>5</v>
      </c>
      <c r="B7" s="60">
        <v>5000</v>
      </c>
      <c r="C7" s="6"/>
    </row>
    <row r="8" spans="1:6" x14ac:dyDescent="0.3">
      <c r="A8" s="1" t="s">
        <v>18</v>
      </c>
      <c r="B8" s="60">
        <f>+'8.6 Coffee and cake data'!B7*1.1</f>
        <v>22000</v>
      </c>
      <c r="C8" s="6"/>
    </row>
    <row r="9" spans="1:6" x14ac:dyDescent="0.3">
      <c r="A9" s="1" t="s">
        <v>9</v>
      </c>
      <c r="B9" s="60">
        <f>+'8.6 Coffee and cake data'!B8*1.05</f>
        <v>3150</v>
      </c>
      <c r="C9" s="6"/>
    </row>
    <row r="10" spans="1:6" x14ac:dyDescent="0.3">
      <c r="A10" s="1" t="s">
        <v>10</v>
      </c>
      <c r="B10" s="60">
        <f>+'8.6 Coffee and cake data'!B9</f>
        <v>500</v>
      </c>
      <c r="C10" s="6"/>
    </row>
    <row r="11" spans="1:6" x14ac:dyDescent="0.3">
      <c r="A11" s="1" t="s">
        <v>8</v>
      </c>
      <c r="B11" s="60">
        <f>+'8.6 Coffee and cake data'!B10</f>
        <v>5000</v>
      </c>
      <c r="C11" s="6"/>
      <c r="D11" s="9"/>
    </row>
    <row r="12" spans="1:6" x14ac:dyDescent="0.3">
      <c r="A12" s="1" t="s">
        <v>1</v>
      </c>
      <c r="B12" s="60">
        <f>+'8.6 Coffee and cake data'!B11*1.1</f>
        <v>1100</v>
      </c>
      <c r="C12" s="6"/>
      <c r="D12" s="9"/>
    </row>
    <row r="13" spans="1:6" x14ac:dyDescent="0.3">
      <c r="A13" s="1" t="s">
        <v>2</v>
      </c>
      <c r="B13" s="60">
        <f>+'8.6 Coffee and cake data'!B12</f>
        <v>2000</v>
      </c>
      <c r="C13" s="6"/>
      <c r="D13" s="9"/>
    </row>
    <row r="14" spans="1:6" x14ac:dyDescent="0.3">
      <c r="B14" s="60"/>
      <c r="C14" s="6"/>
    </row>
    <row r="15" spans="1:6" ht="14.5" thickBot="1" x14ac:dyDescent="0.35">
      <c r="B15" s="61">
        <f>SUM(B5:B14)</f>
        <v>81050</v>
      </c>
      <c r="C15" s="7"/>
    </row>
    <row r="16" spans="1:6" ht="14.5" thickTop="1" x14ac:dyDescent="0.3">
      <c r="B16" s="6"/>
      <c r="C16" s="6"/>
    </row>
    <row r="17" spans="1:4" ht="15.5" x14ac:dyDescent="0.35">
      <c r="A17" s="57" t="s">
        <v>16</v>
      </c>
      <c r="B17" s="58"/>
      <c r="C17" s="58"/>
      <c r="D17" s="59"/>
    </row>
    <row r="18" spans="1:4" x14ac:dyDescent="0.3">
      <c r="A18" s="10"/>
      <c r="B18" s="11" t="s">
        <v>17</v>
      </c>
      <c r="C18" s="12" t="s">
        <v>13</v>
      </c>
      <c r="D18" s="13" t="s">
        <v>13</v>
      </c>
    </row>
    <row r="19" spans="1:4" x14ac:dyDescent="0.3">
      <c r="A19" s="10"/>
      <c r="B19" s="14"/>
      <c r="C19" s="34">
        <v>75000</v>
      </c>
      <c r="D19" s="15">
        <v>50000</v>
      </c>
    </row>
    <row r="20" spans="1:4" x14ac:dyDescent="0.3">
      <c r="A20" s="10"/>
      <c r="B20" s="16"/>
      <c r="C20" s="16"/>
      <c r="D20" s="15"/>
    </row>
    <row r="21" spans="1:4" ht="14.5" thickBot="1" x14ac:dyDescent="0.35">
      <c r="A21" s="10" t="s">
        <v>14</v>
      </c>
      <c r="B21" s="17">
        <f>+B15</f>
        <v>81050</v>
      </c>
      <c r="C21" s="18">
        <f>+B15</f>
        <v>81050</v>
      </c>
      <c r="D21" s="19">
        <f>+B15</f>
        <v>81050</v>
      </c>
    </row>
    <row r="22" spans="1:4" ht="14.5" thickTop="1" x14ac:dyDescent="0.3">
      <c r="A22" s="10"/>
      <c r="B22" s="16"/>
      <c r="C22" s="16"/>
      <c r="D22" s="15"/>
    </row>
    <row r="23" spans="1:4" ht="14.5" thickBot="1" x14ac:dyDescent="0.35">
      <c r="A23" s="10" t="s">
        <v>15</v>
      </c>
      <c r="B23" s="18">
        <f>+B21/0.5</f>
        <v>162100</v>
      </c>
      <c r="C23" s="18">
        <f>+(C21+C19)/0.5</f>
        <v>312100</v>
      </c>
      <c r="D23" s="19">
        <f>+(D21+D19)/0.5</f>
        <v>262100</v>
      </c>
    </row>
    <row r="24" spans="1:4" ht="14.5" thickTop="1" x14ac:dyDescent="0.3">
      <c r="A24" s="20"/>
      <c r="B24" s="21"/>
      <c r="C24" s="21"/>
      <c r="D24" s="22"/>
    </row>
    <row r="27" spans="1:4" x14ac:dyDescent="0.3">
      <c r="A27" s="23" t="s">
        <v>20</v>
      </c>
      <c r="B27" s="32" t="s">
        <v>22</v>
      </c>
      <c r="C27" s="32" t="s">
        <v>23</v>
      </c>
      <c r="D27" s="33"/>
    </row>
    <row r="28" spans="1:4" x14ac:dyDescent="0.3">
      <c r="A28" s="24"/>
      <c r="B28" s="25"/>
      <c r="C28" s="25"/>
      <c r="D28" s="26"/>
    </row>
    <row r="29" spans="1:4" x14ac:dyDescent="0.3">
      <c r="A29" s="24" t="s">
        <v>21</v>
      </c>
      <c r="B29" s="30">
        <v>160000</v>
      </c>
      <c r="C29" s="30" t="str">
        <f>IF(B29&gt;B$23,(B29-B$23)*0.015,"No bonus")</f>
        <v>No bonus</v>
      </c>
      <c r="D29" s="31"/>
    </row>
    <row r="30" spans="1:4" x14ac:dyDescent="0.3">
      <c r="A30" s="24" t="s">
        <v>21</v>
      </c>
      <c r="B30" s="30">
        <v>300000</v>
      </c>
      <c r="C30" s="30">
        <f>IF(B30&gt;B$23,(B30-B$23)*0.015,"No bonus")</f>
        <v>2068.5</v>
      </c>
      <c r="D30" s="31"/>
    </row>
    <row r="31" spans="1:4" x14ac:dyDescent="0.3">
      <c r="A31" s="24" t="s">
        <v>21</v>
      </c>
      <c r="B31" s="30">
        <v>400000</v>
      </c>
      <c r="C31" s="30">
        <f>IF(B31&gt;B$23,(B31-B$23)*0.015,"No bonus")</f>
        <v>3568.5</v>
      </c>
      <c r="D31" s="31"/>
    </row>
    <row r="32" spans="1:4" x14ac:dyDescent="0.3">
      <c r="A32" s="27"/>
      <c r="B32" s="28"/>
      <c r="C32" s="28"/>
      <c r="D32" s="29"/>
    </row>
  </sheetData>
  <mergeCells count="1">
    <mergeCell ref="A17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8.4 Jan-June jobs </vt:lpstr>
      <vt:lpstr>8.4 Overheads</vt:lpstr>
      <vt:lpstr>8.6 Coffee and cake data</vt:lpstr>
      <vt:lpstr>8.6 Break-even analysis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dcterms:created xsi:type="dcterms:W3CDTF">2016-06-27T12:57:31Z</dcterms:created>
  <dcterms:modified xsi:type="dcterms:W3CDTF">2021-10-19T13:33:39Z</dcterms:modified>
</cp:coreProperties>
</file>