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13_ncr:1_{6752AC61-B84F-4823-A285-6CEBB7AFBBFB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4.5 Apportionment calculation" sheetId="1" r:id="rId1"/>
    <sheet name="4.5 Apportionment &amp; allocation" sheetId="2" r:id="rId2"/>
    <sheet name="4.10 Overhead Recovery Journa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H19" i="1"/>
  <c r="I19" i="1"/>
  <c r="D20" i="1"/>
  <c r="E20" i="1"/>
  <c r="F20" i="1"/>
  <c r="G20" i="1"/>
  <c r="H20" i="1"/>
  <c r="I20" i="1"/>
  <c r="D21" i="1"/>
  <c r="E21" i="1"/>
  <c r="F21" i="1"/>
  <c r="I21" i="1" s="1"/>
  <c r="G21" i="1"/>
  <c r="H21" i="1"/>
  <c r="E16" i="1"/>
  <c r="F16" i="1"/>
  <c r="G16" i="1"/>
  <c r="H16" i="1"/>
  <c r="I16" i="1"/>
  <c r="D16" i="1"/>
  <c r="D18" i="3"/>
  <c r="C15" i="3"/>
  <c r="D10" i="3"/>
  <c r="C17" i="3" s="1"/>
  <c r="C10" i="3"/>
  <c r="D16" i="3" s="1"/>
  <c r="C11" i="3" l="1"/>
  <c r="D11" i="3"/>
  <c r="D19" i="3" l="1"/>
  <c r="C19" i="3"/>
  <c r="C21" i="3"/>
  <c r="D22" i="3" s="1"/>
  <c r="D21" i="3"/>
  <c r="C22" i="3" s="1"/>
  <c r="C20" i="3" l="1"/>
  <c r="C24" i="3" s="1"/>
  <c r="D20" i="3"/>
  <c r="D24" i="3" s="1"/>
  <c r="B21" i="1"/>
  <c r="B17" i="1"/>
  <c r="B18" i="1"/>
  <c r="B19" i="1"/>
  <c r="B20" i="1"/>
  <c r="B16" i="1"/>
  <c r="H25" i="1"/>
  <c r="I7" i="1"/>
  <c r="I8" i="1"/>
  <c r="I9" i="1"/>
  <c r="I10" i="1"/>
  <c r="I6" i="1"/>
  <c r="G6" i="1"/>
  <c r="F6" i="1"/>
  <c r="E6" i="1"/>
  <c r="D6" i="1"/>
  <c r="H7" i="1"/>
  <c r="H8" i="1"/>
  <c r="H9" i="1"/>
  <c r="H10" i="1"/>
  <c r="H6" i="1"/>
  <c r="G7" i="1"/>
  <c r="G8" i="1"/>
  <c r="G9" i="1"/>
  <c r="G10" i="1"/>
  <c r="F7" i="1"/>
  <c r="F8" i="1"/>
  <c r="F9" i="1"/>
  <c r="F10" i="1"/>
  <c r="E7" i="1"/>
  <c r="E8" i="1"/>
  <c r="E9" i="1"/>
  <c r="E10" i="1"/>
  <c r="D7" i="1"/>
  <c r="D8" i="1"/>
  <c r="D9" i="1"/>
  <c r="D10" i="1"/>
  <c r="C23" i="1"/>
  <c r="C18" i="1"/>
  <c r="G8" i="2"/>
  <c r="G4" i="2"/>
  <c r="G5" i="2"/>
  <c r="G6" i="2"/>
  <c r="H23" i="1" l="1"/>
  <c r="G23" i="1"/>
  <c r="C27" i="1"/>
  <c r="F23" i="1"/>
  <c r="E23" i="1"/>
  <c r="D23" i="1"/>
  <c r="I23" i="1" l="1"/>
  <c r="J23" i="1" s="1"/>
  <c r="D24" i="1"/>
  <c r="F24" i="1"/>
  <c r="G24" i="1"/>
  <c r="G27" i="1" s="1"/>
  <c r="H27" i="1"/>
  <c r="D25" i="1"/>
  <c r="F25" i="1"/>
  <c r="E25" i="1"/>
  <c r="E27" i="1"/>
  <c r="E29" i="1" s="1"/>
  <c r="F27" i="1" l="1"/>
  <c r="F29" i="1" s="1"/>
  <c r="D27" i="1"/>
  <c r="D29" i="1" s="1"/>
</calcChain>
</file>

<file path=xl/sharedStrings.xml><?xml version="1.0" encoding="utf-8"?>
<sst xmlns="http://schemas.openxmlformats.org/spreadsheetml/2006/main" count="77" uniqueCount="44">
  <si>
    <t>Rent and rates</t>
  </si>
  <si>
    <t>Supervisors' salaries</t>
  </si>
  <si>
    <t>Cost</t>
  </si>
  <si>
    <t>Apportionment basis</t>
  </si>
  <si>
    <t>Overhead</t>
  </si>
  <si>
    <t>Basis of apportionment</t>
  </si>
  <si>
    <t>Total</t>
  </si>
  <si>
    <t>Stores</t>
  </si>
  <si>
    <t>Buildings insurance</t>
  </si>
  <si>
    <t>Lighting and heating</t>
  </si>
  <si>
    <t>Floor space ( sq metres)</t>
  </si>
  <si>
    <t>Number of employees</t>
  </si>
  <si>
    <t>Apportionment £</t>
  </si>
  <si>
    <t>Total cost</t>
  </si>
  <si>
    <t>OAR</t>
  </si>
  <si>
    <t>Hortons Bakery Ltd</t>
  </si>
  <si>
    <t>Budgeted overhead rates 20-9</t>
  </si>
  <si>
    <t>Mixing</t>
  </si>
  <si>
    <t>Baking</t>
  </si>
  <si>
    <t>Decorating</t>
  </si>
  <si>
    <t>Administration</t>
  </si>
  <si>
    <t>Depreciation of equipment</t>
  </si>
  <si>
    <t>Value of equipment</t>
  </si>
  <si>
    <t>Allocated overheads</t>
  </si>
  <si>
    <t>Other overheads (specific)</t>
  </si>
  <si>
    <t>Splash Splosh Bathroom Fittings Ltd</t>
  </si>
  <si>
    <t>5 weeks to 31 July 20-5</t>
  </si>
  <si>
    <t>Overhead Recovery Journal</t>
  </si>
  <si>
    <t>Fabricating</t>
  </si>
  <si>
    <t>Plating &amp; polishing</t>
  </si>
  <si>
    <t>Overhead recovery rate, £</t>
  </si>
  <si>
    <t>Machine/labour hours worked, hrs</t>
  </si>
  <si>
    <t>Actual production overheads, £</t>
  </si>
  <si>
    <t>Overheads recovered, £</t>
  </si>
  <si>
    <t>(Under)/ over-recovery, £</t>
  </si>
  <si>
    <t xml:space="preserve">Overhead recovery journal </t>
  </si>
  <si>
    <t>Code number</t>
  </si>
  <si>
    <t>Description</t>
  </si>
  <si>
    <t>Debit</t>
  </si>
  <si>
    <t>Credit</t>
  </si>
  <si>
    <t xml:space="preserve">Production </t>
  </si>
  <si>
    <t>Production overheads: Fabricating department</t>
  </si>
  <si>
    <t>Production overheads: Plating &amp; polishing department</t>
  </si>
  <si>
    <t>Statement of profit or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</si>
</sst>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_-* #,##0_-;\-* #,##0_-;_-* &quot;-&quot;??_-;_-@_-"/>
    <numFmt numFmtId="166" formatCode="&quot;£&quot;#,##0"/>
    <numFmt numFmtId="167" formatCode="&quot;£&quot;#,##0;\(&quot;£&quot;#,##0\)"/>
    <numFmt numFmtId="168" formatCode="_-&quot;£&quot;* #,##0_-;\-&quot;£&quot;* #,##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3" fontId="0" fillId="0" borderId="0" xfId="0" applyNumberFormat="1"/>
    <xf numFmtId="6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/>
    <xf numFmtId="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3" fontId="0" fillId="0" borderId="0" xfId="0" applyNumberFormat="1" applyFill="1"/>
    <xf numFmtId="0" fontId="0" fillId="0" borderId="0" xfId="0" applyFill="1"/>
    <xf numFmtId="6" fontId="0" fillId="0" borderId="0" xfId="0" applyNumberFormat="1" applyFill="1"/>
    <xf numFmtId="164" fontId="0" fillId="0" borderId="0" xfId="0" applyNumberFormat="1" applyFill="1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0" fillId="0" borderId="10" xfId="0" applyNumberFormat="1" applyBorder="1"/>
    <xf numFmtId="164" fontId="0" fillId="0" borderId="9" xfId="0" applyNumberFormat="1" applyBorder="1"/>
    <xf numFmtId="164" fontId="0" fillId="0" borderId="7" xfId="0" applyNumberFormat="1" applyBorder="1"/>
    <xf numFmtId="164" fontId="0" fillId="2" borderId="7" xfId="0" applyNumberFormat="1" applyFill="1" applyBorder="1"/>
    <xf numFmtId="164" fontId="0" fillId="0" borderId="8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5" xfId="0" applyFont="1" applyBorder="1"/>
    <xf numFmtId="0" fontId="0" fillId="0" borderId="0" xfId="0" applyFont="1"/>
    <xf numFmtId="0" fontId="1" fillId="3" borderId="0" xfId="0" applyFont="1" applyFill="1" applyProtection="1">
      <protection locked="0"/>
    </xf>
    <xf numFmtId="164" fontId="0" fillId="3" borderId="0" xfId="0" applyNumberFormat="1" applyFill="1" applyProtection="1">
      <protection locked="0"/>
    </xf>
    <xf numFmtId="164" fontId="0" fillId="3" borderId="5" xfId="0" applyNumberFormat="1" applyFill="1" applyBorder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165" fontId="0" fillId="3" borderId="5" xfId="1" applyNumberFormat="1" applyFont="1" applyFill="1" applyBorder="1" applyProtection="1">
      <protection locked="0"/>
    </xf>
    <xf numFmtId="166" fontId="0" fillId="3" borderId="0" xfId="0" applyNumberFormat="1" applyFill="1" applyProtection="1">
      <protection locked="0"/>
    </xf>
    <xf numFmtId="166" fontId="0" fillId="3" borderId="5" xfId="0" applyNumberFormat="1" applyFill="1" applyBorder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1" xfId="0" applyBorder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wrapText="1"/>
    </xf>
    <xf numFmtId="0" fontId="0" fillId="0" borderId="4" xfId="0" applyBorder="1" applyProtection="1"/>
    <xf numFmtId="0" fontId="1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0" fillId="0" borderId="5" xfId="0" applyBorder="1" applyProtection="1"/>
    <xf numFmtId="166" fontId="0" fillId="0" borderId="0" xfId="0" applyNumberFormat="1" applyProtection="1"/>
    <xf numFmtId="166" fontId="0" fillId="0" borderId="5" xfId="0" applyNumberFormat="1" applyBorder="1" applyProtection="1"/>
    <xf numFmtId="0" fontId="3" fillId="0" borderId="6" xfId="0" applyFont="1" applyBorder="1" applyProtection="1"/>
    <xf numFmtId="167" fontId="0" fillId="0" borderId="7" xfId="0" applyNumberFormat="1" applyBorder="1" applyProtection="1"/>
    <xf numFmtId="167" fontId="0" fillId="0" borderId="8" xfId="0" applyNumberFormat="1" applyBorder="1" applyProtection="1"/>
    <xf numFmtId="0" fontId="1" fillId="0" borderId="11" xfId="0" applyFont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1" fillId="0" borderId="14" xfId="0" applyFont="1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168" fontId="0" fillId="0" borderId="11" xfId="0" applyNumberFormat="1" applyBorder="1" applyProtection="1"/>
    <xf numFmtId="168" fontId="1" fillId="0" borderId="11" xfId="0" applyNumberFormat="1" applyFont="1" applyBorder="1" applyProtection="1"/>
  </cellXfs>
  <cellStyles count="2">
    <cellStyle name="Comma" xfId="1" builtinId="3"/>
    <cellStyle name="Normal" xfId="0" builtinId="0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zoomScaleNormal="100" workbookViewId="0">
      <selection activeCell="M23" sqref="M23"/>
    </sheetView>
  </sheetViews>
  <sheetFormatPr defaultRowHeight="14.5" x14ac:dyDescent="0.35"/>
  <cols>
    <col min="1" max="1" width="26.26953125" customWidth="1"/>
    <col min="2" max="2" width="21.36328125" bestFit="1" customWidth="1"/>
    <col min="3" max="3" width="10.81640625" bestFit="1" customWidth="1"/>
    <col min="4" max="7" width="13.1796875" customWidth="1"/>
    <col min="8" max="9" width="13.81640625" customWidth="1"/>
    <col min="10" max="10" width="12.1796875" bestFit="1" customWidth="1"/>
  </cols>
  <sheetData>
    <row r="1" spans="1:9" x14ac:dyDescent="0.35">
      <c r="A1" s="3" t="s">
        <v>15</v>
      </c>
    </row>
    <row r="2" spans="1:9" x14ac:dyDescent="0.35">
      <c r="A2" s="3" t="s">
        <v>16</v>
      </c>
    </row>
    <row r="3" spans="1:9" x14ac:dyDescent="0.35">
      <c r="A3" s="3"/>
    </row>
    <row r="4" spans="1:9" x14ac:dyDescent="0.35">
      <c r="A4" s="4" t="s">
        <v>3</v>
      </c>
      <c r="B4" s="5"/>
      <c r="C4" s="5"/>
      <c r="D4" s="5"/>
      <c r="E4" s="5"/>
      <c r="F4" s="5"/>
      <c r="G4" s="5"/>
      <c r="H4" s="5"/>
      <c r="I4" s="6"/>
    </row>
    <row r="5" spans="1:9" ht="29" x14ac:dyDescent="0.35">
      <c r="A5" s="7" t="s">
        <v>4</v>
      </c>
      <c r="B5" s="8" t="s">
        <v>5</v>
      </c>
      <c r="C5" s="9"/>
      <c r="D5" s="9" t="s">
        <v>17</v>
      </c>
      <c r="E5" s="9" t="s">
        <v>18</v>
      </c>
      <c r="F5" s="9" t="s">
        <v>19</v>
      </c>
      <c r="G5" s="9" t="s">
        <v>7</v>
      </c>
      <c r="H5" s="9" t="s">
        <v>20</v>
      </c>
      <c r="I5" s="10" t="s">
        <v>6</v>
      </c>
    </row>
    <row r="6" spans="1:9" x14ac:dyDescent="0.35">
      <c r="A6" s="7" t="s">
        <v>8</v>
      </c>
      <c r="B6" s="9" t="s">
        <v>10</v>
      </c>
      <c r="C6" s="11"/>
      <c r="D6" s="9">
        <f>VLOOKUP('4.5 Apportionment calculation'!$B6,'4.5 Apportionment &amp; allocation'!$A$4:$G$6,2,FALSE)</f>
        <v>750</v>
      </c>
      <c r="E6" s="9">
        <f>VLOOKUP('4.5 Apportionment calculation'!$B6,'4.5 Apportionment &amp; allocation'!$A$4:$G$6,3,FALSE)</f>
        <v>400</v>
      </c>
      <c r="F6" s="9">
        <f>VLOOKUP('4.5 Apportionment calculation'!$B6,'4.5 Apportionment &amp; allocation'!$A$4:$G$6,4,FALSE)</f>
        <v>200</v>
      </c>
      <c r="G6" s="9">
        <f>VLOOKUP('4.5 Apportionment calculation'!$B6,'4.5 Apportionment &amp; allocation'!$A$4:$G$6,5,FALSE)</f>
        <v>150</v>
      </c>
      <c r="H6" s="9">
        <f>VLOOKUP('4.5 Apportionment calculation'!$B6,'4.5 Apportionment &amp; allocation'!$A$4:$G$6,6,FALSE)</f>
        <v>100</v>
      </c>
      <c r="I6" s="10">
        <f>VLOOKUP('4.5 Apportionment calculation'!$B6,'4.5 Apportionment &amp; allocation'!$A$4:$G$6,7,FALSE)</f>
        <v>1600</v>
      </c>
    </row>
    <row r="7" spans="1:9" x14ac:dyDescent="0.35">
      <c r="A7" s="7" t="s">
        <v>21</v>
      </c>
      <c r="B7" s="9" t="s">
        <v>22</v>
      </c>
      <c r="C7" s="11"/>
      <c r="D7" s="9">
        <f>VLOOKUP('4.5 Apportionment calculation'!$B7,'4.5 Apportionment &amp; allocation'!$A$4:$F$6,2,FALSE)</f>
        <v>275000</v>
      </c>
      <c r="E7" s="9">
        <f>VLOOKUP('4.5 Apportionment calculation'!$B7,'4.5 Apportionment &amp; allocation'!$A$4:$F$6,3,FALSE)</f>
        <v>320000</v>
      </c>
      <c r="F7" s="9">
        <f>VLOOKUP('4.5 Apportionment calculation'!$B7,'4.5 Apportionment &amp; allocation'!$A$4:$F$6,4,FALSE)</f>
        <v>120000</v>
      </c>
      <c r="G7" s="9">
        <f>VLOOKUP('4.5 Apportionment calculation'!$B7,'4.5 Apportionment &amp; allocation'!$A$4:$F$6,5,FALSE)</f>
        <v>70000</v>
      </c>
      <c r="H7" s="9">
        <f>VLOOKUP('4.5 Apportionment calculation'!$B7,'4.5 Apportionment &amp; allocation'!$A$4:$G$6,6,FALSE)</f>
        <v>35000</v>
      </c>
      <c r="I7" s="10">
        <f>VLOOKUP('4.5 Apportionment calculation'!$B7,'4.5 Apportionment &amp; allocation'!$A$4:$G$6,7,FALSE)</f>
        <v>820000</v>
      </c>
    </row>
    <row r="8" spans="1:9" x14ac:dyDescent="0.35">
      <c r="A8" s="7" t="s">
        <v>9</v>
      </c>
      <c r="B8" s="9" t="s">
        <v>10</v>
      </c>
      <c r="C8" s="11"/>
      <c r="D8" s="9">
        <f>VLOOKUP('4.5 Apportionment calculation'!$B8,'4.5 Apportionment &amp; allocation'!$A$4:$F$6,2,FALSE)</f>
        <v>750</v>
      </c>
      <c r="E8" s="9">
        <f>VLOOKUP('4.5 Apportionment calculation'!$B8,'4.5 Apportionment &amp; allocation'!$A$4:$F$6,3,FALSE)</f>
        <v>400</v>
      </c>
      <c r="F8" s="9">
        <f>VLOOKUP('4.5 Apportionment calculation'!$B8,'4.5 Apportionment &amp; allocation'!$A$4:$F$6,4,FALSE)</f>
        <v>200</v>
      </c>
      <c r="G8" s="9">
        <f>VLOOKUP('4.5 Apportionment calculation'!$B8,'4.5 Apportionment &amp; allocation'!$A$4:$F$6,5,FALSE)</f>
        <v>150</v>
      </c>
      <c r="H8" s="9">
        <f>VLOOKUP('4.5 Apportionment calculation'!$B8,'4.5 Apportionment &amp; allocation'!$A$4:$G$6,6,FALSE)</f>
        <v>100</v>
      </c>
      <c r="I8" s="10">
        <f>VLOOKUP('4.5 Apportionment calculation'!$B8,'4.5 Apportionment &amp; allocation'!$A$4:$G$6,7,FALSE)</f>
        <v>1600</v>
      </c>
    </row>
    <row r="9" spans="1:9" x14ac:dyDescent="0.35">
      <c r="A9" s="7" t="s">
        <v>0</v>
      </c>
      <c r="B9" s="9" t="s">
        <v>10</v>
      </c>
      <c r="C9" s="11"/>
      <c r="D9" s="9">
        <f>VLOOKUP('4.5 Apportionment calculation'!$B9,'4.5 Apportionment &amp; allocation'!$A$4:$F$6,2,FALSE)</f>
        <v>750</v>
      </c>
      <c r="E9" s="9">
        <f>VLOOKUP('4.5 Apportionment calculation'!$B9,'4.5 Apportionment &amp; allocation'!$A$4:$F$6,3,FALSE)</f>
        <v>400</v>
      </c>
      <c r="F9" s="9">
        <f>VLOOKUP('4.5 Apportionment calculation'!$B9,'4.5 Apportionment &amp; allocation'!$A$4:$F$6,4,FALSE)</f>
        <v>200</v>
      </c>
      <c r="G9" s="9">
        <f>VLOOKUP('4.5 Apportionment calculation'!$B9,'4.5 Apportionment &amp; allocation'!$A$4:$F$6,5,FALSE)</f>
        <v>150</v>
      </c>
      <c r="H9" s="9">
        <f>VLOOKUP('4.5 Apportionment calculation'!$B9,'4.5 Apportionment &amp; allocation'!$A$4:$G$6,6,FALSE)</f>
        <v>100</v>
      </c>
      <c r="I9" s="10">
        <f>VLOOKUP('4.5 Apportionment calculation'!$B9,'4.5 Apportionment &amp; allocation'!$A$4:$G$6,7,FALSE)</f>
        <v>1600</v>
      </c>
    </row>
    <row r="10" spans="1:9" x14ac:dyDescent="0.35">
      <c r="A10" s="7" t="s">
        <v>1</v>
      </c>
      <c r="B10" s="9" t="s">
        <v>11</v>
      </c>
      <c r="C10" s="11"/>
      <c r="D10" s="9">
        <f>VLOOKUP('4.5 Apportionment calculation'!$B10,'4.5 Apportionment &amp; allocation'!$A$4:$F$6,2,FALSE)</f>
        <v>70</v>
      </c>
      <c r="E10" s="9">
        <f>VLOOKUP('4.5 Apportionment calculation'!$B10,'4.5 Apportionment &amp; allocation'!$A$4:$F$6,3,FALSE)</f>
        <v>20</v>
      </c>
      <c r="F10" s="9">
        <f>VLOOKUP('4.5 Apportionment calculation'!$B10,'4.5 Apportionment &amp; allocation'!$A$4:$F$6,4,FALSE)</f>
        <v>20</v>
      </c>
      <c r="G10" s="9">
        <f>VLOOKUP('4.5 Apportionment calculation'!$B10,'4.5 Apportionment &amp; allocation'!$A$4:$F$6,5,FALSE)</f>
        <v>5</v>
      </c>
      <c r="H10" s="9">
        <f>VLOOKUP('4.5 Apportionment calculation'!$B10,'4.5 Apportionment &amp; allocation'!$A$4:$G$6,6,FALSE)</f>
        <v>5</v>
      </c>
      <c r="I10" s="10">
        <f>VLOOKUP('4.5 Apportionment calculation'!$B10,'4.5 Apportionment &amp; allocation'!$A$4:$G$6,7,FALSE)</f>
        <v>120</v>
      </c>
    </row>
    <row r="11" spans="1:9" x14ac:dyDescent="0.35">
      <c r="A11" s="7"/>
      <c r="B11" s="9"/>
      <c r="C11" s="11"/>
      <c r="D11" s="9"/>
      <c r="E11" s="9"/>
      <c r="F11" s="9"/>
      <c r="G11" s="9"/>
      <c r="H11" s="9"/>
      <c r="I11" s="10"/>
    </row>
    <row r="12" spans="1:9" x14ac:dyDescent="0.35">
      <c r="A12" s="12"/>
      <c r="B12" s="13"/>
      <c r="C12" s="13"/>
      <c r="D12" s="13"/>
      <c r="E12" s="13"/>
      <c r="F12" s="13"/>
      <c r="G12" s="13"/>
      <c r="H12" s="13"/>
      <c r="I12" s="14"/>
    </row>
    <row r="13" spans="1:9" x14ac:dyDescent="0.35">
      <c r="C13" s="1"/>
    </row>
    <row r="14" spans="1:9" x14ac:dyDescent="0.35">
      <c r="A14" s="4" t="s">
        <v>12</v>
      </c>
      <c r="B14" s="28"/>
      <c r="C14" s="28"/>
      <c r="D14" s="28"/>
      <c r="E14" s="28"/>
      <c r="F14" s="28"/>
      <c r="G14" s="28"/>
      <c r="H14" s="28"/>
      <c r="I14" s="29"/>
    </row>
    <row r="15" spans="1:9" x14ac:dyDescent="0.35">
      <c r="A15" s="30" t="s">
        <v>4</v>
      </c>
      <c r="B15" s="31" t="s">
        <v>5</v>
      </c>
      <c r="C15" s="32" t="s">
        <v>13</v>
      </c>
      <c r="D15" s="32" t="s">
        <v>17</v>
      </c>
      <c r="E15" s="32" t="s">
        <v>18</v>
      </c>
      <c r="F15" s="32" t="s">
        <v>19</v>
      </c>
      <c r="G15" s="32" t="s">
        <v>7</v>
      </c>
      <c r="H15" s="32" t="s">
        <v>20</v>
      </c>
      <c r="I15" s="33" t="s">
        <v>6</v>
      </c>
    </row>
    <row r="16" spans="1:9" x14ac:dyDescent="0.35">
      <c r="A16" s="7" t="s">
        <v>8</v>
      </c>
      <c r="B16" s="9" t="str">
        <f>B6</f>
        <v>Floor space ( sq metres)</v>
      </c>
      <c r="C16" s="19">
        <v>4800</v>
      </c>
      <c r="D16" s="20">
        <f>$C16*D6/$I6</f>
        <v>2250</v>
      </c>
      <c r="E16" s="20">
        <f t="shared" ref="E16:I16" si="0">$C16*E6/$I6</f>
        <v>1200</v>
      </c>
      <c r="F16" s="20">
        <f t="shared" si="0"/>
        <v>600</v>
      </c>
      <c r="G16" s="20">
        <f t="shared" si="0"/>
        <v>450</v>
      </c>
      <c r="H16" s="20">
        <f t="shared" si="0"/>
        <v>300</v>
      </c>
      <c r="I16" s="21">
        <f t="shared" si="0"/>
        <v>4800</v>
      </c>
    </row>
    <row r="17" spans="1:10" x14ac:dyDescent="0.35">
      <c r="A17" s="7" t="s">
        <v>21</v>
      </c>
      <c r="B17" s="9" t="str">
        <f t="shared" ref="B17:B20" si="1">B7</f>
        <v>Value of equipment</v>
      </c>
      <c r="C17" s="19">
        <v>57400</v>
      </c>
      <c r="D17" s="20">
        <f t="shared" ref="D17:I17" si="2">$C17*D7/$I7</f>
        <v>19250</v>
      </c>
      <c r="E17" s="20">
        <f t="shared" si="2"/>
        <v>22400</v>
      </c>
      <c r="F17" s="20">
        <f t="shared" si="2"/>
        <v>8400</v>
      </c>
      <c r="G17" s="20">
        <f t="shared" si="2"/>
        <v>4900</v>
      </c>
      <c r="H17" s="20">
        <f t="shared" si="2"/>
        <v>2450</v>
      </c>
      <c r="I17" s="21">
        <f t="shared" si="2"/>
        <v>57400</v>
      </c>
    </row>
    <row r="18" spans="1:10" x14ac:dyDescent="0.35">
      <c r="A18" s="7" t="s">
        <v>9</v>
      </c>
      <c r="B18" s="9" t="str">
        <f t="shared" si="1"/>
        <v>Floor space ( sq metres)</v>
      </c>
      <c r="C18" s="19">
        <f>1600*11</f>
        <v>17600</v>
      </c>
      <c r="D18" s="20">
        <f t="shared" ref="D18:I18" si="3">$C18*D8/$I8</f>
        <v>8250</v>
      </c>
      <c r="E18" s="20">
        <f t="shared" si="3"/>
        <v>4400</v>
      </c>
      <c r="F18" s="20">
        <f t="shared" si="3"/>
        <v>2200</v>
      </c>
      <c r="G18" s="20">
        <f t="shared" si="3"/>
        <v>1650</v>
      </c>
      <c r="H18" s="20">
        <f t="shared" si="3"/>
        <v>1100</v>
      </c>
      <c r="I18" s="21">
        <f t="shared" si="3"/>
        <v>17600</v>
      </c>
    </row>
    <row r="19" spans="1:10" x14ac:dyDescent="0.35">
      <c r="A19" s="7" t="s">
        <v>0</v>
      </c>
      <c r="B19" s="9" t="str">
        <f t="shared" si="1"/>
        <v>Floor space ( sq metres)</v>
      </c>
      <c r="C19" s="19">
        <v>30400</v>
      </c>
      <c r="D19" s="20">
        <f t="shared" ref="D19:I19" si="4">$C19*D9/$I9</f>
        <v>14250</v>
      </c>
      <c r="E19" s="20">
        <f t="shared" si="4"/>
        <v>7600</v>
      </c>
      <c r="F19" s="20">
        <f t="shared" si="4"/>
        <v>3800</v>
      </c>
      <c r="G19" s="20">
        <f t="shared" si="4"/>
        <v>2850</v>
      </c>
      <c r="H19" s="20">
        <f t="shared" si="4"/>
        <v>1900</v>
      </c>
      <c r="I19" s="21">
        <f t="shared" si="4"/>
        <v>30400</v>
      </c>
    </row>
    <row r="20" spans="1:10" x14ac:dyDescent="0.35">
      <c r="A20" s="7" t="s">
        <v>1</v>
      </c>
      <c r="B20" s="9" t="str">
        <f t="shared" si="1"/>
        <v>Number of employees</v>
      </c>
      <c r="C20" s="19">
        <v>69000</v>
      </c>
      <c r="D20" s="20">
        <f t="shared" ref="D20:I20" si="5">$C20*D10/$I10</f>
        <v>40250</v>
      </c>
      <c r="E20" s="20">
        <f t="shared" si="5"/>
        <v>11500</v>
      </c>
      <c r="F20" s="20">
        <f t="shared" si="5"/>
        <v>11500</v>
      </c>
      <c r="G20" s="20">
        <f t="shared" si="5"/>
        <v>2875</v>
      </c>
      <c r="H20" s="20">
        <f t="shared" si="5"/>
        <v>2875</v>
      </c>
      <c r="I20" s="21">
        <f t="shared" si="5"/>
        <v>69000</v>
      </c>
    </row>
    <row r="21" spans="1:10" x14ac:dyDescent="0.35">
      <c r="A21" s="7" t="s">
        <v>24</v>
      </c>
      <c r="B21" s="15" t="str">
        <f>'4.5 Apportionment &amp; allocation'!A8</f>
        <v>Allocated overheads</v>
      </c>
      <c r="C21" s="19">
        <v>177000</v>
      </c>
      <c r="D21" s="20">
        <f>'4.5 Apportionment &amp; allocation'!B8</f>
        <v>60000</v>
      </c>
      <c r="E21" s="20">
        <f>'4.5 Apportionment &amp; allocation'!C8</f>
        <v>36000</v>
      </c>
      <c r="F21" s="20">
        <f>'4.5 Apportionment &amp; allocation'!D8</f>
        <v>27000</v>
      </c>
      <c r="G21" s="20">
        <f>'4.5 Apportionment &amp; allocation'!E8</f>
        <v>31500</v>
      </c>
      <c r="H21" s="20">
        <f>'4.5 Apportionment &amp; allocation'!F8</f>
        <v>22500</v>
      </c>
      <c r="I21" s="21">
        <f t="shared" ref="I17:I21" si="6">SUM(D21:H21)</f>
        <v>177000</v>
      </c>
    </row>
    <row r="22" spans="1:10" x14ac:dyDescent="0.35">
      <c r="A22" s="7"/>
      <c r="B22" s="9"/>
      <c r="C22" s="19"/>
      <c r="D22" s="20"/>
      <c r="E22" s="20"/>
      <c r="F22" s="20"/>
      <c r="G22" s="20"/>
      <c r="H22" s="20"/>
      <c r="I22" s="21"/>
    </row>
    <row r="23" spans="1:10" x14ac:dyDescent="0.35">
      <c r="A23" s="7"/>
      <c r="B23" s="9"/>
      <c r="C23" s="20">
        <f t="shared" ref="C23:H23" si="7">SUM(C16:C21)</f>
        <v>356200</v>
      </c>
      <c r="D23" s="20">
        <f t="shared" si="7"/>
        <v>144250</v>
      </c>
      <c r="E23" s="20">
        <f t="shared" si="7"/>
        <v>83100</v>
      </c>
      <c r="F23" s="20">
        <f t="shared" si="7"/>
        <v>53500</v>
      </c>
      <c r="G23" s="20">
        <f t="shared" si="7"/>
        <v>44225</v>
      </c>
      <c r="H23" s="20">
        <f t="shared" si="7"/>
        <v>31125</v>
      </c>
      <c r="I23" s="21">
        <f>SUM(I16:I21)</f>
        <v>356200</v>
      </c>
      <c r="J23" t="str">
        <f>IF(C23-I23=0,"OK","Error")</f>
        <v>OK</v>
      </c>
    </row>
    <row r="24" spans="1:10" x14ac:dyDescent="0.35">
      <c r="A24" s="7" t="s">
        <v>7</v>
      </c>
      <c r="B24" s="9"/>
      <c r="C24" s="22"/>
      <c r="D24" s="19">
        <f>70%*G23</f>
        <v>30957.499999999996</v>
      </c>
      <c r="E24" s="19"/>
      <c r="F24" s="19">
        <f>G23*30%</f>
        <v>13267.5</v>
      </c>
      <c r="G24" s="22">
        <f>-G23</f>
        <v>-44225</v>
      </c>
      <c r="H24" s="22"/>
      <c r="I24" s="21"/>
    </row>
    <row r="25" spans="1:10" x14ac:dyDescent="0.35">
      <c r="A25" s="9" t="s">
        <v>20</v>
      </c>
      <c r="B25" s="9"/>
      <c r="C25" s="20"/>
      <c r="D25" s="20">
        <f>60%*H23</f>
        <v>18675</v>
      </c>
      <c r="E25" s="20">
        <f>20%*H23</f>
        <v>6225</v>
      </c>
      <c r="F25" s="20">
        <f>20%*H23</f>
        <v>6225</v>
      </c>
      <c r="G25" s="20"/>
      <c r="H25" s="20">
        <f>-31125</f>
        <v>-31125</v>
      </c>
      <c r="I25" s="21"/>
    </row>
    <row r="26" spans="1:10" x14ac:dyDescent="0.35">
      <c r="A26" s="7"/>
      <c r="B26" s="9"/>
      <c r="C26" s="20"/>
      <c r="D26" s="20"/>
      <c r="E26" s="20"/>
      <c r="F26" s="20"/>
      <c r="G26" s="20"/>
      <c r="H26" s="20"/>
      <c r="I26" s="21"/>
    </row>
    <row r="27" spans="1:10" ht="15" thickBot="1" x14ac:dyDescent="0.4">
      <c r="A27" s="7" t="s">
        <v>6</v>
      </c>
      <c r="B27" s="9"/>
      <c r="C27" s="23">
        <f t="shared" ref="C27:H27" si="8">SUM(C23:C26)</f>
        <v>356200</v>
      </c>
      <c r="D27" s="23">
        <f t="shared" si="8"/>
        <v>193882.5</v>
      </c>
      <c r="E27" s="23">
        <f t="shared" si="8"/>
        <v>89325</v>
      </c>
      <c r="F27" s="23">
        <f t="shared" si="8"/>
        <v>72992.5</v>
      </c>
      <c r="G27" s="23">
        <f t="shared" si="8"/>
        <v>0</v>
      </c>
      <c r="H27" s="23">
        <f t="shared" si="8"/>
        <v>0</v>
      </c>
      <c r="I27" s="24"/>
    </row>
    <row r="28" spans="1:10" ht="15" thickTop="1" x14ac:dyDescent="0.35">
      <c r="A28" s="7"/>
      <c r="B28" s="9"/>
      <c r="C28" s="20"/>
      <c r="D28" s="20"/>
      <c r="E28" s="20"/>
      <c r="F28" s="20"/>
      <c r="G28" s="20"/>
      <c r="H28" s="20"/>
      <c r="I28" s="21"/>
    </row>
    <row r="29" spans="1:10" x14ac:dyDescent="0.35">
      <c r="A29" s="12" t="s">
        <v>14</v>
      </c>
      <c r="B29" s="13"/>
      <c r="C29" s="25"/>
      <c r="D29" s="26">
        <f>ROUNDUP((D27/302200),2)</f>
        <v>0.65</v>
      </c>
      <c r="E29" s="26">
        <f>ROUNDUP((E27/143800),2)</f>
        <v>0.63</v>
      </c>
      <c r="F29" s="26">
        <f>ROUNDUP((F27/49500),2)</f>
        <v>1.48</v>
      </c>
      <c r="G29" s="25"/>
      <c r="H29" s="25"/>
      <c r="I29" s="27"/>
    </row>
  </sheetData>
  <sortState xmlns:xlrd2="http://schemas.microsoft.com/office/spreadsheetml/2017/richdata2" ref="A4:C11">
    <sortCondition ref="A4:A1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114B42-5CB7-41E5-968E-8D9E833165E3}">
          <x14:formula1>
            <xm:f>'4.5 Apportionment &amp; allocation'!$A$4:$A$6</xm:f>
          </x14:formula1>
          <xm:sqref>B6:B11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workbookViewId="0">
      <selection activeCell="A8" sqref="A8"/>
    </sheetView>
  </sheetViews>
  <sheetFormatPr defaultRowHeight="14.5" x14ac:dyDescent="0.35"/>
  <cols>
    <col min="1" max="1" width="24.81640625" bestFit="1" customWidth="1"/>
    <col min="2" max="3" width="8.26953125" bestFit="1" customWidth="1"/>
    <col min="4" max="4" width="10.08984375" bestFit="1" customWidth="1"/>
    <col min="5" max="5" width="7.26953125" bestFit="1" customWidth="1"/>
    <col min="6" max="6" width="13.7265625" bestFit="1" customWidth="1"/>
  </cols>
  <sheetData>
    <row r="1" spans="1:7" x14ac:dyDescent="0.35">
      <c r="A1" s="3" t="s">
        <v>15</v>
      </c>
    </row>
    <row r="2" spans="1:7" x14ac:dyDescent="0.35">
      <c r="A2" s="3" t="s">
        <v>3</v>
      </c>
    </row>
    <row r="3" spans="1:7" x14ac:dyDescent="0.35">
      <c r="A3" t="s">
        <v>2</v>
      </c>
      <c r="B3" s="9" t="s">
        <v>17</v>
      </c>
      <c r="C3" s="9" t="s">
        <v>18</v>
      </c>
      <c r="D3" s="9" t="s">
        <v>19</v>
      </c>
      <c r="E3" s="9" t="s">
        <v>7</v>
      </c>
      <c r="F3" s="9" t="s">
        <v>20</v>
      </c>
      <c r="G3" s="15" t="s">
        <v>6</v>
      </c>
    </row>
    <row r="4" spans="1:7" x14ac:dyDescent="0.35">
      <c r="A4" t="s">
        <v>10</v>
      </c>
      <c r="B4" s="16">
        <v>750</v>
      </c>
      <c r="C4" s="17">
        <v>400</v>
      </c>
      <c r="D4" s="17">
        <v>200</v>
      </c>
      <c r="E4" s="17">
        <v>150</v>
      </c>
      <c r="F4" s="17">
        <v>100</v>
      </c>
      <c r="G4">
        <f>SUM(B4:F4)</f>
        <v>1600</v>
      </c>
    </row>
    <row r="5" spans="1:7" x14ac:dyDescent="0.35">
      <c r="A5" t="s">
        <v>11</v>
      </c>
      <c r="B5" s="17">
        <v>70</v>
      </c>
      <c r="C5" s="17">
        <v>20</v>
      </c>
      <c r="D5" s="17">
        <v>20</v>
      </c>
      <c r="E5" s="17">
        <v>5</v>
      </c>
      <c r="F5" s="17">
        <v>5</v>
      </c>
      <c r="G5">
        <f>SUM(B5:F5)</f>
        <v>120</v>
      </c>
    </row>
    <row r="6" spans="1:7" x14ac:dyDescent="0.35">
      <c r="A6" t="s">
        <v>22</v>
      </c>
      <c r="B6" s="18">
        <v>275000</v>
      </c>
      <c r="C6" s="18">
        <v>320000</v>
      </c>
      <c r="D6" s="18">
        <v>120000</v>
      </c>
      <c r="E6" s="18">
        <v>70000</v>
      </c>
      <c r="F6" s="18">
        <v>35000</v>
      </c>
      <c r="G6" s="2">
        <f>SUM(B6:F6)</f>
        <v>820000</v>
      </c>
    </row>
    <row r="7" spans="1:7" x14ac:dyDescent="0.35">
      <c r="B7" s="17"/>
      <c r="C7" s="17"/>
      <c r="D7" s="17"/>
      <c r="E7" s="17"/>
      <c r="F7" s="17"/>
    </row>
    <row r="8" spans="1:7" x14ac:dyDescent="0.35">
      <c r="A8" s="34" t="s">
        <v>23</v>
      </c>
      <c r="B8" s="18">
        <v>60000</v>
      </c>
      <c r="C8" s="18">
        <v>36000</v>
      </c>
      <c r="D8" s="18">
        <v>27000</v>
      </c>
      <c r="E8" s="18">
        <v>31500</v>
      </c>
      <c r="F8" s="18">
        <v>22500</v>
      </c>
      <c r="G8" s="2">
        <f>SUM(B8:F8)</f>
        <v>177000</v>
      </c>
    </row>
  </sheetData>
  <sortState xmlns:xlrd2="http://schemas.microsoft.com/office/spreadsheetml/2017/richdata2" ref="A4:G6">
    <sortCondition ref="A4:A6"/>
  </sortState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8E1F2-4F76-4D52-9395-6570AB965F06}">
  <dimension ref="A1:G24"/>
  <sheetViews>
    <sheetView tabSelected="1" topLeftCell="B13" workbookViewId="0">
      <selection activeCell="E27" sqref="E27"/>
    </sheetView>
  </sheetViews>
  <sheetFormatPr defaultRowHeight="14.5" x14ac:dyDescent="0.35"/>
  <cols>
    <col min="1" max="1" width="13.81640625" style="43" customWidth="1"/>
    <col min="2" max="2" width="49.1796875" style="43" customWidth="1"/>
    <col min="3" max="3" width="16.6328125" style="43" customWidth="1"/>
    <col min="4" max="4" width="20.1796875" style="43" customWidth="1"/>
    <col min="5" max="5" width="20.6328125" style="43" customWidth="1"/>
    <col min="6" max="6" width="16.7265625" style="43" customWidth="1"/>
    <col min="7" max="7" width="13.6328125" style="43" customWidth="1"/>
    <col min="8" max="16384" width="8.7265625" style="43"/>
  </cols>
  <sheetData>
    <row r="1" spans="1:7" x14ac:dyDescent="0.35">
      <c r="A1" s="42" t="s">
        <v>25</v>
      </c>
      <c r="D1" s="35" t="s">
        <v>26</v>
      </c>
    </row>
    <row r="2" spans="1:7" x14ac:dyDescent="0.35">
      <c r="A2" s="42" t="s">
        <v>27</v>
      </c>
    </row>
    <row r="4" spans="1:7" x14ac:dyDescent="0.35">
      <c r="B4" s="44"/>
      <c r="C4" s="45" t="s">
        <v>28</v>
      </c>
      <c r="D4" s="46" t="s">
        <v>29</v>
      </c>
    </row>
    <row r="5" spans="1:7" x14ac:dyDescent="0.35">
      <c r="B5" s="47"/>
      <c r="C5" s="48"/>
      <c r="D5" s="49"/>
    </row>
    <row r="6" spans="1:7" x14ac:dyDescent="0.35">
      <c r="B6" s="47" t="s">
        <v>30</v>
      </c>
      <c r="C6" s="36">
        <v>12</v>
      </c>
      <c r="D6" s="37">
        <v>9</v>
      </c>
    </row>
    <row r="7" spans="1:7" x14ac:dyDescent="0.35">
      <c r="B7" s="47" t="s">
        <v>31</v>
      </c>
      <c r="C7" s="38">
        <v>11100</v>
      </c>
      <c r="D7" s="39">
        <v>8900</v>
      </c>
    </row>
    <row r="8" spans="1:7" x14ac:dyDescent="0.35">
      <c r="B8" s="47" t="s">
        <v>32</v>
      </c>
      <c r="C8" s="40">
        <v>141300</v>
      </c>
      <c r="D8" s="41">
        <v>78700</v>
      </c>
    </row>
    <row r="9" spans="1:7" x14ac:dyDescent="0.35">
      <c r="B9" s="47"/>
      <c r="D9" s="50"/>
      <c r="G9" s="51"/>
    </row>
    <row r="10" spans="1:7" x14ac:dyDescent="0.35">
      <c r="B10" s="47" t="s">
        <v>33</v>
      </c>
      <c r="C10" s="51">
        <f>C7*C6</f>
        <v>133200</v>
      </c>
      <c r="D10" s="52">
        <f>D7*D6</f>
        <v>80100</v>
      </c>
      <c r="G10" s="51"/>
    </row>
    <row r="11" spans="1:7" x14ac:dyDescent="0.35">
      <c r="B11" s="53" t="s">
        <v>34</v>
      </c>
      <c r="C11" s="54">
        <f>C10-C8</f>
        <v>-8100</v>
      </c>
      <c r="D11" s="55">
        <f>D10-D8</f>
        <v>1400</v>
      </c>
    </row>
    <row r="13" spans="1:7" x14ac:dyDescent="0.35">
      <c r="A13" s="56" t="s">
        <v>35</v>
      </c>
      <c r="B13" s="57"/>
      <c r="C13" s="57"/>
      <c r="D13" s="58"/>
    </row>
    <row r="14" spans="1:7" x14ac:dyDescent="0.35">
      <c r="A14" s="56" t="s">
        <v>36</v>
      </c>
      <c r="B14" s="59" t="s">
        <v>37</v>
      </c>
      <c r="C14" s="56" t="s">
        <v>38</v>
      </c>
      <c r="D14" s="56" t="s">
        <v>39</v>
      </c>
    </row>
    <row r="15" spans="1:7" x14ac:dyDescent="0.35">
      <c r="A15" s="60">
        <v>1200</v>
      </c>
      <c r="B15" s="61" t="s">
        <v>40</v>
      </c>
      <c r="C15" s="62">
        <f>C10</f>
        <v>133200</v>
      </c>
      <c r="D15" s="62"/>
    </row>
    <row r="16" spans="1:7" x14ac:dyDescent="0.35">
      <c r="A16" s="60">
        <v>2400</v>
      </c>
      <c r="B16" s="61" t="s">
        <v>41</v>
      </c>
      <c r="C16" s="62"/>
      <c r="D16" s="62">
        <f>C10</f>
        <v>133200</v>
      </c>
    </row>
    <row r="17" spans="1:4" x14ac:dyDescent="0.35">
      <c r="A17" s="60">
        <v>1200</v>
      </c>
      <c r="B17" s="61" t="s">
        <v>40</v>
      </c>
      <c r="C17" s="62">
        <f>D10</f>
        <v>80100</v>
      </c>
      <c r="D17" s="62"/>
    </row>
    <row r="18" spans="1:4" x14ac:dyDescent="0.35">
      <c r="A18" s="60">
        <v>4800</v>
      </c>
      <c r="B18" s="61" t="s">
        <v>42</v>
      </c>
      <c r="C18" s="62"/>
      <c r="D18" s="62">
        <f>D10</f>
        <v>80100</v>
      </c>
    </row>
    <row r="19" spans="1:4" x14ac:dyDescent="0.35">
      <c r="A19" s="60">
        <v>2400</v>
      </c>
      <c r="B19" s="61" t="s">
        <v>41</v>
      </c>
      <c r="C19" s="62">
        <f>IF(C11&gt;0,C11,0)</f>
        <v>0</v>
      </c>
      <c r="D19" s="62">
        <f>IF(C11&lt;0,-C11,0)</f>
        <v>8100</v>
      </c>
    </row>
    <row r="20" spans="1:4" x14ac:dyDescent="0.35">
      <c r="A20" s="60">
        <v>9000</v>
      </c>
      <c r="B20" s="61" t="s">
        <v>43</v>
      </c>
      <c r="C20" s="62">
        <f>D19</f>
        <v>8100</v>
      </c>
      <c r="D20" s="62">
        <f>C19</f>
        <v>0</v>
      </c>
    </row>
    <row r="21" spans="1:4" x14ac:dyDescent="0.35">
      <c r="A21" s="60">
        <v>4800</v>
      </c>
      <c r="B21" s="61" t="s">
        <v>42</v>
      </c>
      <c r="C21" s="62">
        <f>IF(D11&gt;0,D11,0)</f>
        <v>1400</v>
      </c>
      <c r="D21" s="62">
        <f>IF(D11&lt;0,-D11,0)</f>
        <v>0</v>
      </c>
    </row>
    <row r="22" spans="1:4" x14ac:dyDescent="0.35">
      <c r="A22" s="60">
        <v>9000</v>
      </c>
      <c r="B22" s="61" t="s">
        <v>43</v>
      </c>
      <c r="C22" s="62">
        <f>D21</f>
        <v>0</v>
      </c>
      <c r="D22" s="62">
        <f>C21</f>
        <v>1400</v>
      </c>
    </row>
    <row r="23" spans="1:4" x14ac:dyDescent="0.35">
      <c r="A23" s="60"/>
      <c r="B23" s="61"/>
      <c r="C23" s="62"/>
      <c r="D23" s="62"/>
    </row>
    <row r="24" spans="1:4" x14ac:dyDescent="0.35">
      <c r="A24" s="60"/>
      <c r="B24" s="61"/>
      <c r="C24" s="63">
        <f>SUM(C15:C22)</f>
        <v>222800</v>
      </c>
      <c r="D24" s="63">
        <f>SUM(D15:D22)</f>
        <v>222800</v>
      </c>
    </row>
  </sheetData>
  <sheetProtection selectLockedCells="1"/>
  <conditionalFormatting sqref="C11:D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4.5 Apportionment calculation</vt:lpstr>
      <vt:lpstr>4.5 Apportionment &amp; allocation</vt:lpstr>
      <vt:lpstr>4.10 Overhead Recovery Journal</vt:lpstr>
    </vt:vector>
  </TitlesOfParts>
  <Company>HOW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2016-07-30T14:15:32Z</dcterms:created>
  <dcterms:modified xsi:type="dcterms:W3CDTF">2021-12-05T14:05:14Z</dcterms:modified>
</cp:coreProperties>
</file>