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8_{8DA7F00A-A7A8-4113-B74F-B6E7487D2B16}" xr6:coauthVersionLast="47" xr6:coauthVersionMax="47" xr10:uidLastSave="{00000000-0000-0000-0000-000000000000}"/>
  <bookViews>
    <workbookView xWindow="-110" yWindow="-110" windowWidth="19420" windowHeight="10420" activeTab="1" xr2:uid="{B5751A4A-43EA-4C98-B15F-AE82C3E53785}"/>
  </bookViews>
  <sheets>
    <sheet name="5.3 Batch costs Oct 20-6" sheetId="2" r:id="rId1"/>
    <sheet name="5.3 Batch cost LL Dec 20-6" sheetId="7" r:id="rId2"/>
    <sheet name="5.5 Production units" sheetId="8" r:id="rId3"/>
  </sheets>
  <definedNames>
    <definedName name="_xlnm._FilterDatabase" localSheetId="2" hidden="1">'5.5 Production units'!$A$3:$E$32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8" l="1"/>
  <c r="D41" i="8"/>
  <c r="F41" i="8" s="1"/>
  <c r="C41" i="8"/>
  <c r="D40" i="8"/>
  <c r="F40" i="8" s="1"/>
  <c r="C40" i="8"/>
  <c r="D39" i="8"/>
  <c r="F39" i="8" s="1"/>
  <c r="C39" i="8"/>
  <c r="G41" i="8" l="1"/>
  <c r="H41" i="8" s="1"/>
  <c r="I41" i="8" s="1"/>
  <c r="G40" i="8"/>
  <c r="H40" i="8" s="1"/>
  <c r="I40" i="8" s="1"/>
  <c r="G39" i="8"/>
  <c r="H39" i="8" s="1"/>
  <c r="I39" i="8" s="1"/>
  <c r="I42" i="8" l="1"/>
  <c r="H42" i="8"/>
  <c r="I39" i="2" l="1"/>
  <c r="I40" i="2" s="1"/>
  <c r="F39" i="2"/>
  <c r="F40" i="2" s="1"/>
  <c r="B6" i="7" s="1"/>
  <c r="H39" i="2"/>
  <c r="H40" i="2" s="1"/>
  <c r="B7" i="7" s="1"/>
  <c r="D39" i="2"/>
  <c r="B8" i="7" l="1"/>
  <c r="J40" i="2"/>
  <c r="G37" i="2"/>
  <c r="I37" i="2"/>
  <c r="F37" i="2"/>
  <c r="H37" i="2"/>
  <c r="J17" i="2"/>
  <c r="J19" i="2"/>
  <c r="J35" i="2"/>
  <c r="J15" i="2"/>
  <c r="J26" i="2"/>
  <c r="J23" i="2"/>
  <c r="J20" i="2"/>
  <c r="J13" i="2"/>
  <c r="J33" i="2"/>
  <c r="J25" i="2"/>
  <c r="J12" i="2"/>
  <c r="J36" i="2"/>
  <c r="J28" i="2"/>
  <c r="J24" i="2"/>
  <c r="J8" i="2"/>
  <c r="J11" i="2"/>
  <c r="J27" i="2"/>
  <c r="J21" i="2"/>
  <c r="J6" i="2"/>
  <c r="J30" i="2"/>
  <c r="J31" i="2"/>
  <c r="J9" i="2"/>
  <c r="J32" i="2"/>
  <c r="J14" i="2"/>
  <c r="J18" i="2"/>
  <c r="J29" i="2"/>
  <c r="J10" i="2"/>
  <c r="J34" i="2"/>
  <c r="J22" i="2"/>
  <c r="J5" i="2"/>
  <c r="J39" i="2" s="1"/>
  <c r="J37" i="2" l="1"/>
  <c r="J16" i="2"/>
  <c r="J7" i="2"/>
  <c r="B9" i="7" l="1"/>
  <c r="B16" i="7" s="1"/>
  <c r="B11" i="7" l="1"/>
  <c r="B17" i="7" s="1"/>
  <c r="C16" i="7"/>
  <c r="B12" i="7" l="1"/>
  <c r="B13" i="7" s="1"/>
  <c r="B19" i="7" s="1"/>
  <c r="C17" i="7"/>
</calcChain>
</file>

<file path=xl/sharedStrings.xml><?xml version="1.0" encoding="utf-8"?>
<sst xmlns="http://schemas.openxmlformats.org/spreadsheetml/2006/main" count="211" uniqueCount="89">
  <si>
    <t>Blue</t>
  </si>
  <si>
    <t>Navy</t>
  </si>
  <si>
    <t>Black</t>
  </si>
  <si>
    <t>Red</t>
  </si>
  <si>
    <t>£</t>
  </si>
  <si>
    <t>Total labour cost £</t>
  </si>
  <si>
    <t xml:space="preserve">Number of items produced </t>
  </si>
  <si>
    <t>Marginal cost of production £</t>
  </si>
  <si>
    <t>Product Line</t>
  </si>
  <si>
    <t>Colour</t>
  </si>
  <si>
    <t>Direct materials costs</t>
  </si>
  <si>
    <t>Direct labour costs</t>
  </si>
  <si>
    <t>Total variable overhead cost £</t>
  </si>
  <si>
    <t>Variable overhead costs</t>
  </si>
  <si>
    <t>Variable costs</t>
  </si>
  <si>
    <t>Fixed production overheads</t>
  </si>
  <si>
    <t>So Good Sofas Ltd</t>
  </si>
  <si>
    <t>Loft Living</t>
  </si>
  <si>
    <t>Cosy Comfort</t>
  </si>
  <si>
    <t>Savanna</t>
  </si>
  <si>
    <t>Sienna</t>
  </si>
  <si>
    <t>Grey</t>
  </si>
  <si>
    <t>Cream</t>
  </si>
  <si>
    <t>Orange</t>
  </si>
  <si>
    <t xml:space="preserve">Stone  </t>
  </si>
  <si>
    <t>Kashmir</t>
  </si>
  <si>
    <t>Burgundy</t>
  </si>
  <si>
    <t>Terracota</t>
  </si>
  <si>
    <t>Emerald</t>
  </si>
  <si>
    <t>Natural</t>
  </si>
  <si>
    <t>Stone</t>
  </si>
  <si>
    <t>Havanna</t>
  </si>
  <si>
    <t>Urbana</t>
  </si>
  <si>
    <t>Total materials cost £</t>
  </si>
  <si>
    <t>Production and sales October 20-6</t>
  </si>
  <si>
    <t>Product batch</t>
  </si>
  <si>
    <t>Materials used in batch</t>
  </si>
  <si>
    <t>Labour hrs per batch</t>
  </si>
  <si>
    <t>Total cost</t>
  </si>
  <si>
    <t>Selling price per sofa</t>
  </si>
  <si>
    <t>Mark up 25%</t>
  </si>
  <si>
    <t>Total cost of sofa</t>
  </si>
  <si>
    <t>October batch total</t>
  </si>
  <si>
    <t>October information per sofa</t>
  </si>
  <si>
    <t>Sofas</t>
  </si>
  <si>
    <t>Marginal cost</t>
  </si>
  <si>
    <t>Absorption cost</t>
  </si>
  <si>
    <t>Per batch</t>
  </si>
  <si>
    <t>Per unit</t>
  </si>
  <si>
    <t>Cost summary</t>
  </si>
  <si>
    <t xml:space="preserve">Style: Loft Living </t>
  </si>
  <si>
    <t>Beautiful Tableware</t>
  </si>
  <si>
    <t xml:space="preserve">Summary of production - July </t>
  </si>
  <si>
    <t>Description</t>
  </si>
  <si>
    <t>Range</t>
  </si>
  <si>
    <t>Total quantity completed</t>
  </si>
  <si>
    <t>Total quantity in progress</t>
  </si>
  <si>
    <t>25cm Stoneware fluted flan dish</t>
  </si>
  <si>
    <t>Contemporary</t>
  </si>
  <si>
    <t>Cherry</t>
  </si>
  <si>
    <t>Leaf green</t>
  </si>
  <si>
    <t>Slate</t>
  </si>
  <si>
    <t>Ivory</t>
  </si>
  <si>
    <t>Cost per unit and Work-in-Progress valuation</t>
  </si>
  <si>
    <t>Cost element</t>
  </si>
  <si>
    <t>Completed units</t>
  </si>
  <si>
    <t>Work-in-Progress</t>
  </si>
  <si>
    <t>Total equivalent units</t>
  </si>
  <si>
    <t>Cost per Unit, £</t>
  </si>
  <si>
    <t>WIP Valuation, £</t>
  </si>
  <si>
    <t>Units</t>
  </si>
  <si>
    <t>% complete</t>
  </si>
  <si>
    <t>Equivalent units</t>
  </si>
  <si>
    <t>Direct materials</t>
  </si>
  <si>
    <t>Direct labour</t>
  </si>
  <si>
    <t>Production overheads</t>
  </si>
  <si>
    <t>Total</t>
  </si>
  <si>
    <t>20cm Stoneware rectangular dish</t>
  </si>
  <si>
    <t>Traditional</t>
  </si>
  <si>
    <t>Sky blue</t>
  </si>
  <si>
    <t>Ornate</t>
  </si>
  <si>
    <t>35cm Stoneware rectangular dish</t>
  </si>
  <si>
    <t>30cm Stoneware fluted flan dish</t>
  </si>
  <si>
    <t>White</t>
  </si>
  <si>
    <t>25cm Stoneware pie dish</t>
  </si>
  <si>
    <t>Blackcurrant</t>
  </si>
  <si>
    <t>Production costs</t>
  </si>
  <si>
    <t xml:space="preserve">Budgeted batch cost for December 20-6 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</si>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</sst>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0" fillId="0" borderId="3" xfId="0" applyBorder="1"/>
    <xf numFmtId="164" fontId="0" fillId="0" borderId="3" xfId="1" applyNumberFormat="1" applyFont="1" applyBorder="1"/>
    <xf numFmtId="2" fontId="0" fillId="0" borderId="3" xfId="0" applyNumberFormat="1" applyBorder="1"/>
    <xf numFmtId="2" fontId="0" fillId="0" borderId="3" xfId="1" applyNumberFormat="1" applyFont="1" applyBorder="1"/>
    <xf numFmtId="0" fontId="0" fillId="0" borderId="3" xfId="0" applyFill="1" applyBorder="1"/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3" fontId="0" fillId="0" borderId="0" xfId="1" applyFont="1"/>
    <xf numFmtId="164" fontId="0" fillId="0" borderId="0" xfId="1" applyNumberFormat="1" applyFont="1" applyFill="1" applyBorder="1"/>
    <xf numFmtId="165" fontId="0" fillId="2" borderId="4" xfId="1" applyNumberFormat="1" applyFont="1" applyFill="1" applyBorder="1"/>
    <xf numFmtId="164" fontId="0" fillId="0" borderId="5" xfId="1" applyNumberFormat="1" applyFont="1" applyBorder="1"/>
    <xf numFmtId="164" fontId="0" fillId="0" borderId="5" xfId="0" applyNumberFormat="1" applyBorder="1"/>
    <xf numFmtId="0" fontId="2" fillId="2" borderId="6" xfId="0" applyFont="1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165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165" fontId="0" fillId="2" borderId="12" xfId="1" applyNumberFormat="1" applyFont="1" applyFill="1" applyBorder="1"/>
    <xf numFmtId="164" fontId="0" fillId="0" borderId="0" xfId="1" applyNumberFormat="1" applyFont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65" fontId="0" fillId="3" borderId="3" xfId="0" applyNumberFormat="1" applyFill="1" applyBorder="1"/>
    <xf numFmtId="0" fontId="2" fillId="3" borderId="0" xfId="0" applyFont="1" applyFill="1"/>
    <xf numFmtId="0" fontId="0" fillId="3" borderId="0" xfId="0" applyFill="1"/>
    <xf numFmtId="165" fontId="0" fillId="3" borderId="2" xfId="0" applyNumberFormat="1" applyFill="1" applyBorder="1"/>
    <xf numFmtId="164" fontId="0" fillId="2" borderId="4" xfId="1" applyNumberFormat="1" applyFont="1" applyFill="1" applyBorder="1"/>
    <xf numFmtId="0" fontId="7" fillId="0" borderId="0" xfId="0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1" fontId="8" fillId="0" borderId="3" xfId="0" applyNumberFormat="1" applyFont="1" applyBorder="1" applyProtection="1">
      <protection locked="0"/>
    </xf>
    <xf numFmtId="44" fontId="5" fillId="0" borderId="3" xfId="0" applyNumberFormat="1" applyFont="1" applyBorder="1" applyAlignment="1">
      <alignment horizontal="center" wrapText="1"/>
    </xf>
    <xf numFmtId="44" fontId="0" fillId="0" borderId="3" xfId="1" applyNumberFormat="1" applyFont="1" applyBorder="1"/>
    <xf numFmtId="1" fontId="0" fillId="0" borderId="3" xfId="0" applyNumberFormat="1" applyBorder="1"/>
    <xf numFmtId="9" fontId="0" fillId="0" borderId="3" xfId="2" applyFont="1" applyBorder="1"/>
    <xf numFmtId="44" fontId="0" fillId="0" borderId="3" xfId="0" applyNumberForma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39E2-4556-403A-A14B-964F68A75630}">
  <dimension ref="A1:N42"/>
  <sheetViews>
    <sheetView zoomScale="120" zoomScaleNormal="120" workbookViewId="0">
      <pane ySplit="4" topLeftCell="A29" activePane="bottomLeft" state="frozen"/>
      <selection pane="bottomLeft" activeCell="D39" sqref="D39"/>
    </sheetView>
  </sheetViews>
  <sheetFormatPr defaultRowHeight="14.5" x14ac:dyDescent="0.35"/>
  <cols>
    <col min="1" max="1" width="20.26953125" customWidth="1"/>
    <col min="2" max="2" width="12.08984375" customWidth="1"/>
    <col min="3" max="3" width="13.1796875" bestFit="1" customWidth="1"/>
    <col min="4" max="4" width="15.36328125" bestFit="1" customWidth="1"/>
    <col min="5" max="5" width="14.08984375" customWidth="1"/>
    <col min="6" max="6" width="14.90625" bestFit="1" customWidth="1"/>
    <col min="7" max="7" width="9.54296875" bestFit="1" customWidth="1"/>
    <col min="8" max="8" width="12.1796875" customWidth="1"/>
    <col min="9" max="9" width="14.54296875" bestFit="1" customWidth="1"/>
    <col min="10" max="10" width="14.6328125" bestFit="1" customWidth="1"/>
  </cols>
  <sheetData>
    <row r="1" spans="1:14" ht="18.5" x14ac:dyDescent="0.45">
      <c r="A1" s="53" t="s">
        <v>16</v>
      </c>
      <c r="B1" s="53"/>
      <c r="C1" s="16"/>
    </row>
    <row r="2" spans="1:14" ht="18.5" x14ac:dyDescent="0.45">
      <c r="A2" s="16" t="s">
        <v>34</v>
      </c>
      <c r="B2" s="16"/>
      <c r="C2" s="16"/>
    </row>
    <row r="3" spans="1:14" ht="18.5" x14ac:dyDescent="0.45">
      <c r="A3" s="54"/>
      <c r="B3" s="54"/>
      <c r="C3" s="17"/>
    </row>
    <row r="4" spans="1:14" s="5" customFormat="1" ht="64" customHeight="1" x14ac:dyDescent="0.35">
      <c r="A4" s="18" t="s">
        <v>8</v>
      </c>
      <c r="B4" s="18" t="s">
        <v>9</v>
      </c>
      <c r="C4" s="18" t="s">
        <v>35</v>
      </c>
      <c r="D4" s="13" t="s">
        <v>6</v>
      </c>
      <c r="E4" s="13" t="s">
        <v>36</v>
      </c>
      <c r="F4" s="13" t="s">
        <v>33</v>
      </c>
      <c r="G4" s="13" t="s">
        <v>37</v>
      </c>
      <c r="H4" s="13" t="s">
        <v>5</v>
      </c>
      <c r="I4" s="13" t="s">
        <v>12</v>
      </c>
      <c r="J4" s="13" t="s">
        <v>7</v>
      </c>
    </row>
    <row r="5" spans="1:14" x14ac:dyDescent="0.35">
      <c r="A5" s="8" t="s">
        <v>17</v>
      </c>
      <c r="B5" s="8" t="s">
        <v>23</v>
      </c>
      <c r="C5" s="8">
        <v>8741</v>
      </c>
      <c r="D5" s="9">
        <v>23</v>
      </c>
      <c r="E5" s="10">
        <v>182.85</v>
      </c>
      <c r="F5" s="9">
        <v>4856.4959999999992</v>
      </c>
      <c r="G5" s="11">
        <v>247.25</v>
      </c>
      <c r="H5" s="9">
        <v>4945</v>
      </c>
      <c r="I5" s="9">
        <v>994</v>
      </c>
      <c r="J5" s="9">
        <f t="shared" ref="J5:J37" si="0">I5+H5+F5</f>
        <v>10795.495999999999</v>
      </c>
      <c r="L5" s="6"/>
      <c r="M5" s="2"/>
      <c r="N5" s="6"/>
    </row>
    <row r="6" spans="1:14" x14ac:dyDescent="0.35">
      <c r="A6" s="12" t="s">
        <v>32</v>
      </c>
      <c r="B6" s="8" t="s">
        <v>25</v>
      </c>
      <c r="C6" s="8">
        <v>8742</v>
      </c>
      <c r="D6" s="9">
        <v>29</v>
      </c>
      <c r="E6" s="10">
        <v>182.7</v>
      </c>
      <c r="F6" s="9">
        <v>5389.65</v>
      </c>
      <c r="G6" s="11">
        <v>268.25</v>
      </c>
      <c r="H6" s="9">
        <v>5365</v>
      </c>
      <c r="I6" s="9">
        <v>1073</v>
      </c>
      <c r="J6" s="9">
        <f t="shared" si="0"/>
        <v>11827.65</v>
      </c>
    </row>
    <row r="7" spans="1:14" x14ac:dyDescent="0.35">
      <c r="A7" s="12" t="s">
        <v>31</v>
      </c>
      <c r="B7" s="8" t="s">
        <v>25</v>
      </c>
      <c r="C7" s="8">
        <v>8743</v>
      </c>
      <c r="D7" s="9">
        <v>33</v>
      </c>
      <c r="E7" s="10">
        <v>224.4</v>
      </c>
      <c r="F7" s="9">
        <v>5745</v>
      </c>
      <c r="G7" s="11">
        <v>404.25</v>
      </c>
      <c r="H7" s="9">
        <v>8085</v>
      </c>
      <c r="I7" s="9">
        <v>1030</v>
      </c>
      <c r="J7" s="9">
        <f t="shared" si="0"/>
        <v>14860</v>
      </c>
    </row>
    <row r="8" spans="1:14" x14ac:dyDescent="0.35">
      <c r="A8" s="12" t="s">
        <v>18</v>
      </c>
      <c r="B8" s="8" t="s">
        <v>26</v>
      </c>
      <c r="C8" s="8">
        <v>8744</v>
      </c>
      <c r="D8" s="9">
        <v>40</v>
      </c>
      <c r="E8" s="10">
        <v>264</v>
      </c>
      <c r="F8" s="9">
        <v>8659</v>
      </c>
      <c r="G8" s="11">
        <v>500</v>
      </c>
      <c r="H8" s="9">
        <v>10000</v>
      </c>
      <c r="I8" s="9">
        <v>1536</v>
      </c>
      <c r="J8" s="9">
        <f t="shared" si="0"/>
        <v>20195</v>
      </c>
    </row>
    <row r="9" spans="1:14" x14ac:dyDescent="0.35">
      <c r="A9" s="12" t="s">
        <v>19</v>
      </c>
      <c r="B9" s="8" t="s">
        <v>30</v>
      </c>
      <c r="C9" s="8">
        <v>8745</v>
      </c>
      <c r="D9" s="9">
        <v>34</v>
      </c>
      <c r="E9" s="10">
        <v>204</v>
      </c>
      <c r="F9" s="9">
        <v>6038</v>
      </c>
      <c r="G9" s="11">
        <v>331.5</v>
      </c>
      <c r="H9" s="9">
        <v>6630</v>
      </c>
      <c r="I9" s="9">
        <v>1265</v>
      </c>
      <c r="J9" s="9">
        <f t="shared" si="0"/>
        <v>13933</v>
      </c>
    </row>
    <row r="10" spans="1:14" x14ac:dyDescent="0.35">
      <c r="A10" s="12" t="s">
        <v>20</v>
      </c>
      <c r="B10" s="8" t="s">
        <v>22</v>
      </c>
      <c r="C10" s="8">
        <v>8746</v>
      </c>
      <c r="D10" s="9">
        <v>42</v>
      </c>
      <c r="E10" s="10">
        <v>258.3</v>
      </c>
      <c r="F10" s="9">
        <v>5063</v>
      </c>
      <c r="G10" s="11">
        <v>304.5</v>
      </c>
      <c r="H10" s="9">
        <v>6090</v>
      </c>
      <c r="I10" s="9">
        <v>2234</v>
      </c>
      <c r="J10" s="9">
        <f t="shared" si="0"/>
        <v>13387</v>
      </c>
    </row>
    <row r="11" spans="1:14" x14ac:dyDescent="0.35">
      <c r="A11" s="12" t="s">
        <v>31</v>
      </c>
      <c r="B11" s="8" t="s">
        <v>22</v>
      </c>
      <c r="C11" s="8">
        <v>8747</v>
      </c>
      <c r="D11" s="9">
        <v>41</v>
      </c>
      <c r="E11" s="10">
        <v>278.8</v>
      </c>
      <c r="F11" s="9">
        <v>5938</v>
      </c>
      <c r="G11" s="11">
        <v>512.5</v>
      </c>
      <c r="H11" s="9">
        <v>10250</v>
      </c>
      <c r="I11" s="9">
        <v>1279</v>
      </c>
      <c r="J11" s="9">
        <f t="shared" si="0"/>
        <v>17467</v>
      </c>
    </row>
    <row r="12" spans="1:14" x14ac:dyDescent="0.35">
      <c r="A12" s="12" t="s">
        <v>32</v>
      </c>
      <c r="B12" s="8" t="s">
        <v>22</v>
      </c>
      <c r="C12" s="8">
        <v>8748</v>
      </c>
      <c r="D12" s="9">
        <v>47</v>
      </c>
      <c r="E12" s="10">
        <v>300.8</v>
      </c>
      <c r="F12" s="9">
        <v>8904</v>
      </c>
      <c r="G12" s="11">
        <v>434.75</v>
      </c>
      <c r="H12" s="9">
        <v>8695</v>
      </c>
      <c r="I12" s="9">
        <v>1711</v>
      </c>
      <c r="J12" s="9">
        <f t="shared" si="0"/>
        <v>19310</v>
      </c>
    </row>
    <row r="13" spans="1:14" x14ac:dyDescent="0.35">
      <c r="A13" s="12" t="s">
        <v>19</v>
      </c>
      <c r="B13" s="8" t="s">
        <v>27</v>
      </c>
      <c r="C13" s="8">
        <v>8749</v>
      </c>
      <c r="D13" s="9">
        <v>41</v>
      </c>
      <c r="E13" s="10">
        <v>246</v>
      </c>
      <c r="F13" s="9">
        <v>7675</v>
      </c>
      <c r="G13" s="11">
        <v>399.75</v>
      </c>
      <c r="H13" s="9">
        <v>7995</v>
      </c>
      <c r="I13" s="9">
        <v>1525</v>
      </c>
      <c r="J13" s="9">
        <f t="shared" si="0"/>
        <v>17195</v>
      </c>
    </row>
    <row r="14" spans="1:14" x14ac:dyDescent="0.35">
      <c r="A14" s="8" t="s">
        <v>17</v>
      </c>
      <c r="B14" s="8" t="s">
        <v>22</v>
      </c>
      <c r="C14" s="8">
        <v>8750</v>
      </c>
      <c r="D14" s="9">
        <v>56</v>
      </c>
      <c r="E14" s="10">
        <v>445.2</v>
      </c>
      <c r="F14" s="9">
        <v>12288</v>
      </c>
      <c r="G14" s="11">
        <v>616</v>
      </c>
      <c r="H14" s="9">
        <v>12320</v>
      </c>
      <c r="I14" s="9">
        <v>2419</v>
      </c>
      <c r="J14" s="9">
        <f t="shared" si="0"/>
        <v>27027</v>
      </c>
    </row>
    <row r="15" spans="1:14" x14ac:dyDescent="0.35">
      <c r="A15" s="12" t="s">
        <v>20</v>
      </c>
      <c r="B15" s="8" t="s">
        <v>24</v>
      </c>
      <c r="C15" s="8">
        <v>8751</v>
      </c>
      <c r="D15" s="9">
        <v>51</v>
      </c>
      <c r="E15" s="10">
        <v>306</v>
      </c>
      <c r="F15" s="9">
        <v>6854</v>
      </c>
      <c r="G15" s="11">
        <v>382.5</v>
      </c>
      <c r="H15" s="9">
        <v>7650</v>
      </c>
      <c r="I15" s="9">
        <v>2902</v>
      </c>
      <c r="J15" s="9">
        <f t="shared" si="0"/>
        <v>17406</v>
      </c>
    </row>
    <row r="16" spans="1:14" x14ac:dyDescent="0.35">
      <c r="A16" s="12" t="s">
        <v>31</v>
      </c>
      <c r="B16" s="8" t="s">
        <v>27</v>
      </c>
      <c r="C16" s="8">
        <v>8752</v>
      </c>
      <c r="D16" s="9">
        <v>52</v>
      </c>
      <c r="E16" s="10">
        <v>351</v>
      </c>
      <c r="F16" s="9">
        <v>9968</v>
      </c>
      <c r="G16" s="11">
        <v>650</v>
      </c>
      <c r="H16" s="9">
        <v>13000</v>
      </c>
      <c r="I16" s="9">
        <v>1622</v>
      </c>
      <c r="J16" s="9">
        <f t="shared" si="0"/>
        <v>24590</v>
      </c>
    </row>
    <row r="17" spans="1:10" x14ac:dyDescent="0.35">
      <c r="A17" s="12" t="s">
        <v>32</v>
      </c>
      <c r="B17" s="8" t="s">
        <v>2</v>
      </c>
      <c r="C17" s="8">
        <v>8753</v>
      </c>
      <c r="D17" s="9">
        <v>53</v>
      </c>
      <c r="E17" s="10">
        <v>333.9</v>
      </c>
      <c r="F17" s="9">
        <v>10217</v>
      </c>
      <c r="G17" s="11">
        <v>516.75</v>
      </c>
      <c r="H17" s="9">
        <v>10335</v>
      </c>
      <c r="I17" s="9">
        <v>1908</v>
      </c>
      <c r="J17" s="9">
        <f t="shared" si="0"/>
        <v>22460</v>
      </c>
    </row>
    <row r="18" spans="1:10" x14ac:dyDescent="0.35">
      <c r="A18" s="12" t="s">
        <v>19</v>
      </c>
      <c r="B18" s="8" t="s">
        <v>25</v>
      </c>
      <c r="C18" s="8">
        <v>8754</v>
      </c>
      <c r="D18" s="9">
        <v>51</v>
      </c>
      <c r="E18" s="10">
        <v>306</v>
      </c>
      <c r="F18" s="9">
        <v>8568</v>
      </c>
      <c r="G18" s="11">
        <v>484.5</v>
      </c>
      <c r="H18" s="9">
        <v>9690</v>
      </c>
      <c r="I18" s="9">
        <v>1897</v>
      </c>
      <c r="J18" s="9">
        <f t="shared" si="0"/>
        <v>20155</v>
      </c>
    </row>
    <row r="19" spans="1:10" x14ac:dyDescent="0.35">
      <c r="A19" s="8" t="s">
        <v>17</v>
      </c>
      <c r="B19" s="8" t="s">
        <v>3</v>
      </c>
      <c r="C19" s="8">
        <v>8755</v>
      </c>
      <c r="D19" s="9">
        <v>64</v>
      </c>
      <c r="E19" s="10">
        <v>508.8</v>
      </c>
      <c r="F19" s="9">
        <v>13381</v>
      </c>
      <c r="G19" s="11">
        <v>672</v>
      </c>
      <c r="H19" s="9">
        <v>13440</v>
      </c>
      <c r="I19" s="9">
        <v>2765</v>
      </c>
      <c r="J19" s="9">
        <f t="shared" si="0"/>
        <v>29586</v>
      </c>
    </row>
    <row r="20" spans="1:10" x14ac:dyDescent="0.35">
      <c r="A20" s="12" t="s">
        <v>20</v>
      </c>
      <c r="B20" s="8" t="s">
        <v>1</v>
      </c>
      <c r="C20" s="8">
        <v>8756</v>
      </c>
      <c r="D20" s="9">
        <v>65</v>
      </c>
      <c r="E20" s="10">
        <v>390</v>
      </c>
      <c r="F20" s="9">
        <v>8112</v>
      </c>
      <c r="G20" s="11">
        <v>487.5</v>
      </c>
      <c r="H20" s="9">
        <v>9750</v>
      </c>
      <c r="I20" s="9">
        <v>3595</v>
      </c>
      <c r="J20" s="9">
        <f t="shared" si="0"/>
        <v>21457</v>
      </c>
    </row>
    <row r="21" spans="1:10" x14ac:dyDescent="0.35">
      <c r="A21" s="12" t="s">
        <v>31</v>
      </c>
      <c r="B21" s="8" t="s">
        <v>29</v>
      </c>
      <c r="C21" s="8">
        <v>8757</v>
      </c>
      <c r="D21" s="9">
        <v>60</v>
      </c>
      <c r="E21" s="10">
        <v>408</v>
      </c>
      <c r="F21" s="9">
        <v>8650</v>
      </c>
      <c r="G21" s="11">
        <v>780</v>
      </c>
      <c r="H21" s="9">
        <v>15600</v>
      </c>
      <c r="I21" s="9">
        <v>1872</v>
      </c>
      <c r="J21" s="9">
        <f t="shared" si="0"/>
        <v>26122</v>
      </c>
    </row>
    <row r="22" spans="1:10" x14ac:dyDescent="0.35">
      <c r="A22" s="12" t="s">
        <v>31</v>
      </c>
      <c r="B22" s="8" t="s">
        <v>24</v>
      </c>
      <c r="C22" s="8">
        <v>8758</v>
      </c>
      <c r="D22" s="9">
        <v>60</v>
      </c>
      <c r="E22" s="10">
        <v>414</v>
      </c>
      <c r="F22" s="9">
        <v>9605</v>
      </c>
      <c r="G22" s="11">
        <v>720</v>
      </c>
      <c r="H22" s="9">
        <v>14400</v>
      </c>
      <c r="I22" s="9">
        <v>1872</v>
      </c>
      <c r="J22" s="9">
        <f t="shared" si="0"/>
        <v>25877</v>
      </c>
    </row>
    <row r="23" spans="1:10" x14ac:dyDescent="0.35">
      <c r="A23" s="12" t="s">
        <v>18</v>
      </c>
      <c r="B23" s="8" t="s">
        <v>29</v>
      </c>
      <c r="C23" s="8">
        <v>8759</v>
      </c>
      <c r="D23" s="9">
        <v>59</v>
      </c>
      <c r="E23" s="10">
        <v>395.3</v>
      </c>
      <c r="F23" s="9">
        <v>12650</v>
      </c>
      <c r="G23" s="11">
        <v>722.75</v>
      </c>
      <c r="H23" s="9">
        <v>14455</v>
      </c>
      <c r="I23" s="9">
        <v>2266</v>
      </c>
      <c r="J23" s="9">
        <f t="shared" si="0"/>
        <v>29371</v>
      </c>
    </row>
    <row r="24" spans="1:10" x14ac:dyDescent="0.35">
      <c r="A24" s="12" t="s">
        <v>19</v>
      </c>
      <c r="B24" s="8" t="s">
        <v>22</v>
      </c>
      <c r="C24" s="8">
        <v>8760</v>
      </c>
      <c r="D24" s="9">
        <v>67</v>
      </c>
      <c r="E24" s="10">
        <v>402</v>
      </c>
      <c r="F24" s="9">
        <v>12542</v>
      </c>
      <c r="G24" s="11">
        <v>636.5</v>
      </c>
      <c r="H24" s="9">
        <v>12730</v>
      </c>
      <c r="I24" s="9">
        <v>2539</v>
      </c>
      <c r="J24" s="9">
        <f t="shared" si="0"/>
        <v>27811</v>
      </c>
    </row>
    <row r="25" spans="1:10" x14ac:dyDescent="0.35">
      <c r="A25" s="12" t="s">
        <v>19</v>
      </c>
      <c r="B25" s="8" t="s">
        <v>21</v>
      </c>
      <c r="C25" s="8">
        <v>8761</v>
      </c>
      <c r="D25" s="9">
        <v>67</v>
      </c>
      <c r="E25" s="10">
        <v>402</v>
      </c>
      <c r="F25" s="9">
        <v>11578</v>
      </c>
      <c r="G25" s="11">
        <v>653.25</v>
      </c>
      <c r="H25" s="9">
        <v>13065</v>
      </c>
      <c r="I25" s="9">
        <v>2492</v>
      </c>
      <c r="J25" s="9">
        <f t="shared" si="0"/>
        <v>27135</v>
      </c>
    </row>
    <row r="26" spans="1:10" x14ac:dyDescent="0.35">
      <c r="A26" s="8" t="s">
        <v>17</v>
      </c>
      <c r="B26" s="8" t="s">
        <v>21</v>
      </c>
      <c r="C26" s="8">
        <v>8762</v>
      </c>
      <c r="D26" s="9">
        <v>69</v>
      </c>
      <c r="E26" s="10">
        <v>541.65</v>
      </c>
      <c r="F26" s="9">
        <v>14083</v>
      </c>
      <c r="G26" s="11">
        <v>759</v>
      </c>
      <c r="H26" s="9">
        <v>15180</v>
      </c>
      <c r="I26" s="9">
        <v>3050</v>
      </c>
      <c r="J26" s="9">
        <f t="shared" si="0"/>
        <v>32313</v>
      </c>
    </row>
    <row r="27" spans="1:10" x14ac:dyDescent="0.35">
      <c r="A27" s="8" t="s">
        <v>17</v>
      </c>
      <c r="B27" s="8" t="s">
        <v>2</v>
      </c>
      <c r="C27" s="8">
        <v>8763</v>
      </c>
      <c r="D27" s="9">
        <v>70</v>
      </c>
      <c r="E27" s="10">
        <v>560</v>
      </c>
      <c r="F27" s="9">
        <v>17248</v>
      </c>
      <c r="G27" s="11">
        <v>787.5</v>
      </c>
      <c r="H27" s="9">
        <v>15750</v>
      </c>
      <c r="I27" s="9">
        <v>3024</v>
      </c>
      <c r="J27" s="9">
        <f t="shared" si="0"/>
        <v>36022</v>
      </c>
    </row>
    <row r="28" spans="1:10" x14ac:dyDescent="0.35">
      <c r="A28" s="12" t="s">
        <v>32</v>
      </c>
      <c r="B28" s="8" t="s">
        <v>0</v>
      </c>
      <c r="C28" s="8">
        <v>8764</v>
      </c>
      <c r="D28" s="9">
        <v>71</v>
      </c>
      <c r="E28" s="10">
        <v>447.3</v>
      </c>
      <c r="F28" s="9">
        <v>13956</v>
      </c>
      <c r="G28" s="11">
        <v>674.5</v>
      </c>
      <c r="H28" s="9">
        <v>13490</v>
      </c>
      <c r="I28" s="9">
        <v>2556</v>
      </c>
      <c r="J28" s="9">
        <f t="shared" si="0"/>
        <v>30002</v>
      </c>
    </row>
    <row r="29" spans="1:10" x14ac:dyDescent="0.35">
      <c r="A29" s="12" t="s">
        <v>18</v>
      </c>
      <c r="B29" s="8" t="s">
        <v>1</v>
      </c>
      <c r="C29" s="8">
        <v>8765</v>
      </c>
      <c r="D29" s="9">
        <v>70</v>
      </c>
      <c r="E29" s="10">
        <v>465.5</v>
      </c>
      <c r="F29" s="9">
        <v>15827</v>
      </c>
      <c r="G29" s="11">
        <v>875</v>
      </c>
      <c r="H29" s="9">
        <v>17500</v>
      </c>
      <c r="I29" s="9">
        <v>2758</v>
      </c>
      <c r="J29" s="9">
        <f t="shared" si="0"/>
        <v>36085</v>
      </c>
    </row>
    <row r="30" spans="1:10" x14ac:dyDescent="0.35">
      <c r="A30" s="8" t="s">
        <v>17</v>
      </c>
      <c r="B30" s="8" t="s">
        <v>0</v>
      </c>
      <c r="C30" s="8">
        <v>8766</v>
      </c>
      <c r="D30" s="9">
        <v>94</v>
      </c>
      <c r="E30" s="10">
        <v>742.6</v>
      </c>
      <c r="F30" s="9">
        <v>22456</v>
      </c>
      <c r="G30" s="11">
        <v>1034</v>
      </c>
      <c r="H30" s="9">
        <v>20680</v>
      </c>
      <c r="I30" s="9">
        <v>4061</v>
      </c>
      <c r="J30" s="9">
        <f t="shared" si="0"/>
        <v>47197</v>
      </c>
    </row>
    <row r="31" spans="1:10" x14ac:dyDescent="0.35">
      <c r="A31" s="12" t="s">
        <v>18</v>
      </c>
      <c r="B31" s="8" t="s">
        <v>28</v>
      </c>
      <c r="C31" s="8">
        <v>8767</v>
      </c>
      <c r="D31" s="9">
        <v>86</v>
      </c>
      <c r="E31" s="10">
        <v>567.6</v>
      </c>
      <c r="F31" s="9">
        <v>19298</v>
      </c>
      <c r="G31" s="11">
        <v>1053.5</v>
      </c>
      <c r="H31" s="9">
        <v>21070</v>
      </c>
      <c r="I31" s="9">
        <v>3543</v>
      </c>
      <c r="J31" s="9">
        <f t="shared" si="0"/>
        <v>43911</v>
      </c>
    </row>
    <row r="32" spans="1:10" x14ac:dyDescent="0.35">
      <c r="A32" s="12" t="s">
        <v>20</v>
      </c>
      <c r="B32" s="8" t="s">
        <v>25</v>
      </c>
      <c r="C32" s="8">
        <v>8768</v>
      </c>
      <c r="D32" s="9">
        <v>103</v>
      </c>
      <c r="E32" s="10">
        <v>684.95</v>
      </c>
      <c r="F32" s="9">
        <v>16165</v>
      </c>
      <c r="G32" s="11">
        <v>798.25</v>
      </c>
      <c r="H32" s="9">
        <v>15965</v>
      </c>
      <c r="I32" s="9">
        <v>5356</v>
      </c>
      <c r="J32" s="9">
        <f t="shared" si="0"/>
        <v>37486</v>
      </c>
    </row>
    <row r="33" spans="1:13" x14ac:dyDescent="0.35">
      <c r="A33" s="12" t="s">
        <v>32</v>
      </c>
      <c r="B33" s="8" t="s">
        <v>21</v>
      </c>
      <c r="C33" s="8">
        <v>8769</v>
      </c>
      <c r="D33" s="9">
        <v>102</v>
      </c>
      <c r="E33" s="10">
        <v>642.6</v>
      </c>
      <c r="F33" s="9">
        <v>18892</v>
      </c>
      <c r="G33" s="11">
        <v>969</v>
      </c>
      <c r="H33" s="9">
        <v>19380</v>
      </c>
      <c r="I33" s="9">
        <v>3774</v>
      </c>
      <c r="J33" s="9">
        <f t="shared" si="0"/>
        <v>42046</v>
      </c>
    </row>
    <row r="34" spans="1:13" x14ac:dyDescent="0.35">
      <c r="A34" s="12" t="s">
        <v>18</v>
      </c>
      <c r="B34" s="8" t="s">
        <v>21</v>
      </c>
      <c r="C34" s="8">
        <v>8770</v>
      </c>
      <c r="D34" s="9">
        <v>98</v>
      </c>
      <c r="E34" s="10">
        <v>646.79999999999995</v>
      </c>
      <c r="F34" s="9">
        <v>21344</v>
      </c>
      <c r="G34" s="11">
        <v>1249.5</v>
      </c>
      <c r="H34" s="9">
        <v>24990</v>
      </c>
      <c r="I34" s="9">
        <v>3763</v>
      </c>
      <c r="J34" s="9">
        <f t="shared" si="0"/>
        <v>50097</v>
      </c>
    </row>
    <row r="35" spans="1:13" x14ac:dyDescent="0.35">
      <c r="A35" s="12" t="s">
        <v>19</v>
      </c>
      <c r="B35" s="8" t="s">
        <v>29</v>
      </c>
      <c r="C35" s="8">
        <v>8771</v>
      </c>
      <c r="D35" s="9">
        <v>101</v>
      </c>
      <c r="E35" s="10">
        <v>691.84999999999991</v>
      </c>
      <c r="F35" s="9">
        <v>21586</v>
      </c>
      <c r="G35" s="11">
        <v>934.25</v>
      </c>
      <c r="H35" s="9">
        <v>18685</v>
      </c>
      <c r="I35" s="9">
        <v>3757</v>
      </c>
      <c r="J35" s="9">
        <f t="shared" si="0"/>
        <v>44028</v>
      </c>
    </row>
    <row r="36" spans="1:13" x14ac:dyDescent="0.35">
      <c r="A36" s="12" t="s">
        <v>18</v>
      </c>
      <c r="B36" s="8" t="s">
        <v>22</v>
      </c>
      <c r="C36" s="8">
        <v>8772</v>
      </c>
      <c r="D36" s="9">
        <v>107</v>
      </c>
      <c r="E36" s="10">
        <v>706.19999999999993</v>
      </c>
      <c r="F36" s="9">
        <v>22598</v>
      </c>
      <c r="G36" s="11">
        <v>1310.75</v>
      </c>
      <c r="H36" s="9">
        <v>26215</v>
      </c>
      <c r="I36" s="9">
        <v>4408</v>
      </c>
      <c r="J36" s="9">
        <f t="shared" si="0"/>
        <v>53221</v>
      </c>
    </row>
    <row r="37" spans="1:13" x14ac:dyDescent="0.35">
      <c r="F37" s="22">
        <f>SUM(F5:F36)</f>
        <v>386134.14600000001</v>
      </c>
      <c r="G37" s="22">
        <f>SUM(G5:G36)</f>
        <v>21169.75</v>
      </c>
      <c r="H37" s="22">
        <f>SUM(H5:H36)</f>
        <v>423395</v>
      </c>
      <c r="I37" s="22">
        <f>SUM(I5:I36)</f>
        <v>80846</v>
      </c>
      <c r="J37" s="23">
        <f t="shared" si="0"/>
        <v>890375.14599999995</v>
      </c>
    </row>
    <row r="38" spans="1:13" x14ac:dyDescent="0.35">
      <c r="A38" s="24" t="s">
        <v>41</v>
      </c>
      <c r="B38" s="25" t="s">
        <v>17</v>
      </c>
      <c r="C38" s="26"/>
      <c r="D38" s="26"/>
      <c r="E38" s="26"/>
      <c r="F38" s="26"/>
      <c r="G38" s="26"/>
      <c r="H38" s="26"/>
      <c r="I38" s="26"/>
      <c r="J38" s="27"/>
    </row>
    <row r="39" spans="1:13" ht="15" thickBot="1" x14ac:dyDescent="0.4">
      <c r="A39" s="28" t="s">
        <v>42</v>
      </c>
      <c r="B39" s="29"/>
      <c r="C39" s="29"/>
      <c r="D39" s="41">
        <f>SUMIF($A5:$A$36,$B$38,D5:D36)</f>
        <v>376</v>
      </c>
      <c r="E39" s="29"/>
      <c r="F39" s="21">
        <f>SUMIF($A5:$A$36,$B$38,F5:F36)</f>
        <v>84312.495999999999</v>
      </c>
      <c r="G39" s="29"/>
      <c r="H39" s="21">
        <f>SUMIF($A5:$A$36,$B$38,H5:H36)</f>
        <v>82315</v>
      </c>
      <c r="I39" s="21">
        <f>SUMIF($A5:$A$36,$B$38,I5:I36)</f>
        <v>16313</v>
      </c>
      <c r="J39" s="30">
        <f>SUMIF($A5:$A$36,$B$38,J5:J36)</f>
        <v>182940.49599999998</v>
      </c>
    </row>
    <row r="40" spans="1:13" ht="15.5" thickTop="1" thickBot="1" x14ac:dyDescent="0.4">
      <c r="A40" s="28" t="s">
        <v>43</v>
      </c>
      <c r="B40" s="29"/>
      <c r="C40" s="29"/>
      <c r="D40" s="29"/>
      <c r="E40" s="29"/>
      <c r="F40" s="21">
        <f>ROUND(F39/$D39,2)</f>
        <v>224.24</v>
      </c>
      <c r="G40" s="29"/>
      <c r="H40" s="21">
        <f>ROUND(H39/$D39,2)</f>
        <v>218.92</v>
      </c>
      <c r="I40" s="21">
        <f>ROUND(I39/$D39,2)</f>
        <v>43.39</v>
      </c>
      <c r="J40" s="30">
        <f>I40+H40+F40</f>
        <v>486.55</v>
      </c>
      <c r="L40" s="19"/>
      <c r="M40" s="19"/>
    </row>
    <row r="41" spans="1:13" ht="15" thickTop="1" x14ac:dyDescent="0.35">
      <c r="A41" s="31"/>
      <c r="B41" s="32"/>
      <c r="C41" s="32"/>
      <c r="D41" s="32"/>
      <c r="E41" s="32"/>
      <c r="F41" s="32"/>
      <c r="G41" s="32"/>
      <c r="H41" s="32"/>
      <c r="I41" s="32"/>
      <c r="J41" s="33"/>
    </row>
    <row r="42" spans="1:13" x14ac:dyDescent="0.35">
      <c r="J42" s="6"/>
    </row>
  </sheetData>
  <mergeCells count="2">
    <mergeCell ref="A1:B1"/>
    <mergeCell ref="A3:B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ACBD-89DA-4C18-8E92-026AA04658FC}">
  <dimension ref="A1:C20"/>
  <sheetViews>
    <sheetView tabSelected="1" zoomScaleNormal="100" workbookViewId="0">
      <selection activeCell="J27" sqref="J27"/>
    </sheetView>
  </sheetViews>
  <sheetFormatPr defaultRowHeight="14.5" x14ac:dyDescent="0.35"/>
  <cols>
    <col min="1" max="1" width="36.08984375" bestFit="1" customWidth="1"/>
    <col min="2" max="2" width="27.6328125" bestFit="1" customWidth="1"/>
    <col min="3" max="3" width="13.90625" customWidth="1"/>
    <col min="7" max="7" width="20.81640625" bestFit="1" customWidth="1"/>
    <col min="8" max="8" width="13.81640625" customWidth="1"/>
  </cols>
  <sheetData>
    <row r="1" spans="1:3" x14ac:dyDescent="0.35">
      <c r="A1" s="1" t="s">
        <v>16</v>
      </c>
    </row>
    <row r="2" spans="1:3" x14ac:dyDescent="0.35">
      <c r="A2" s="1" t="s">
        <v>87</v>
      </c>
      <c r="B2" s="14" t="s">
        <v>44</v>
      </c>
    </row>
    <row r="3" spans="1:3" x14ac:dyDescent="0.35">
      <c r="A3" s="1" t="s">
        <v>50</v>
      </c>
      <c r="B3" s="14">
        <v>400</v>
      </c>
    </row>
    <row r="4" spans="1:3" x14ac:dyDescent="0.35">
      <c r="B4" s="14" t="s">
        <v>4</v>
      </c>
    </row>
    <row r="5" spans="1:3" x14ac:dyDescent="0.35">
      <c r="A5" s="1" t="s">
        <v>14</v>
      </c>
      <c r="B5" s="3"/>
    </row>
    <row r="6" spans="1:3" x14ac:dyDescent="0.35">
      <c r="A6" t="s">
        <v>10</v>
      </c>
      <c r="B6" s="20">
        <f>'5.3 Batch costs Oct 20-6'!F40*'5.3 Batch cost LL Dec 20-6'!B3</f>
        <v>89696</v>
      </c>
    </row>
    <row r="7" spans="1:3" x14ac:dyDescent="0.35">
      <c r="A7" t="s">
        <v>11</v>
      </c>
      <c r="B7" s="20">
        <f>'5.3 Batch costs Oct 20-6'!H40*'5.3 Batch cost LL Dec 20-6'!B3</f>
        <v>87568</v>
      </c>
    </row>
    <row r="8" spans="1:3" x14ac:dyDescent="0.35">
      <c r="A8" t="s">
        <v>13</v>
      </c>
      <c r="B8" s="15">
        <f>'5.3 Batch costs Oct 20-6'!I40*'5.3 Batch cost LL Dec 20-6'!B3</f>
        <v>17356</v>
      </c>
    </row>
    <row r="9" spans="1:3" x14ac:dyDescent="0.35">
      <c r="A9" s="7" t="s">
        <v>45</v>
      </c>
      <c r="B9" s="20">
        <f>B8+B7+B6</f>
        <v>194620</v>
      </c>
    </row>
    <row r="10" spans="1:3" x14ac:dyDescent="0.35">
      <c r="A10" t="s">
        <v>15</v>
      </c>
      <c r="B10" s="15">
        <v>25742</v>
      </c>
    </row>
    <row r="11" spans="1:3" x14ac:dyDescent="0.35">
      <c r="A11" s="1" t="s">
        <v>38</v>
      </c>
      <c r="B11" s="20">
        <f>+B10+B9</f>
        <v>220362</v>
      </c>
    </row>
    <row r="12" spans="1:3" x14ac:dyDescent="0.35">
      <c r="A12" s="1" t="s">
        <v>40</v>
      </c>
      <c r="B12" s="20">
        <f>+B11*0.25</f>
        <v>55090.5</v>
      </c>
    </row>
    <row r="13" spans="1:3" ht="15" thickBot="1" x14ac:dyDescent="0.4">
      <c r="A13" s="1" t="s">
        <v>88</v>
      </c>
      <c r="B13" s="4">
        <f>+B12+B11</f>
        <v>275452.5</v>
      </c>
    </row>
    <row r="14" spans="1:3" ht="15" thickTop="1" x14ac:dyDescent="0.35">
      <c r="B14" s="34"/>
    </row>
    <row r="15" spans="1:3" x14ac:dyDescent="0.35">
      <c r="A15" s="35" t="s">
        <v>49</v>
      </c>
      <c r="B15" s="36" t="s">
        <v>47</v>
      </c>
      <c r="C15" s="36" t="s">
        <v>48</v>
      </c>
    </row>
    <row r="16" spans="1:3" x14ac:dyDescent="0.35">
      <c r="A16" s="35" t="s">
        <v>45</v>
      </c>
      <c r="B16" s="37">
        <f>B9</f>
        <v>194620</v>
      </c>
      <c r="C16" s="37">
        <f>B9/B3</f>
        <v>486.55</v>
      </c>
    </row>
    <row r="17" spans="1:3" x14ac:dyDescent="0.35">
      <c r="A17" s="35" t="s">
        <v>46</v>
      </c>
      <c r="B17" s="37">
        <f>B11</f>
        <v>220362</v>
      </c>
      <c r="C17" s="37">
        <f>+B11/B3</f>
        <v>550.90499999999997</v>
      </c>
    </row>
    <row r="18" spans="1:3" x14ac:dyDescent="0.35">
      <c r="A18" s="38"/>
      <c r="B18" s="39"/>
      <c r="C18" s="39"/>
    </row>
    <row r="19" spans="1:3" ht="15" thickBot="1" x14ac:dyDescent="0.4">
      <c r="A19" s="38" t="s">
        <v>39</v>
      </c>
      <c r="B19" s="40">
        <f>ROUND(B13/B3,0)</f>
        <v>689</v>
      </c>
      <c r="C19" s="39"/>
    </row>
    <row r="20" spans="1:3" ht="15" thickTop="1" x14ac:dyDescent="0.35"/>
  </sheetData>
  <pageMargins left="0.7" right="0.7" top="0.75" bottom="0.75" header="0.3" footer="0.3"/>
  <ignoredErrors>
    <ignoredError sqref="B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535B-410E-4521-8534-42790B0DEBB5}">
  <sheetPr filterMode="1"/>
  <dimension ref="A1:I42"/>
  <sheetViews>
    <sheetView topLeftCell="A3" workbookViewId="0">
      <selection activeCell="E35" sqref="E35"/>
    </sheetView>
  </sheetViews>
  <sheetFormatPr defaultRowHeight="14.5" x14ac:dyDescent="0.35"/>
  <cols>
    <col min="1" max="1" width="29.453125" bestFit="1" customWidth="1"/>
    <col min="2" max="2" width="15.36328125" bestFit="1" customWidth="1"/>
    <col min="3" max="3" width="15.08984375" bestFit="1" customWidth="1"/>
    <col min="4" max="4" width="12.36328125" customWidth="1"/>
    <col min="5" max="5" width="15.1796875" customWidth="1"/>
    <col min="6" max="6" width="10.26953125" customWidth="1"/>
    <col min="7" max="7" width="15.54296875" customWidth="1"/>
    <col min="8" max="8" width="14.26953125" bestFit="1" customWidth="1"/>
    <col min="9" max="9" width="15.54296875" bestFit="1" customWidth="1"/>
    <col min="13" max="13" width="11.1796875" customWidth="1"/>
    <col min="15" max="15" width="11.7265625" customWidth="1"/>
  </cols>
  <sheetData>
    <row r="1" spans="1:5" ht="15.5" x14ac:dyDescent="0.35">
      <c r="A1" s="42" t="s">
        <v>51</v>
      </c>
      <c r="B1" s="43"/>
      <c r="C1" s="43"/>
      <c r="D1" s="44"/>
      <c r="E1" s="44"/>
    </row>
    <row r="2" spans="1:5" ht="15.5" x14ac:dyDescent="0.35">
      <c r="A2" s="58" t="s">
        <v>52</v>
      </c>
      <c r="B2" s="59"/>
      <c r="C2" s="59"/>
      <c r="D2" s="59"/>
      <c r="E2" s="60"/>
    </row>
    <row r="3" spans="1:5" ht="31" x14ac:dyDescent="0.35">
      <c r="A3" s="45" t="s">
        <v>53</v>
      </c>
      <c r="B3" s="45" t="s">
        <v>54</v>
      </c>
      <c r="C3" s="45" t="s">
        <v>9</v>
      </c>
      <c r="D3" s="46" t="s">
        <v>55</v>
      </c>
      <c r="E3" s="46" t="s">
        <v>56</v>
      </c>
    </row>
    <row r="4" spans="1:5" hidden="1" x14ac:dyDescent="0.35">
      <c r="A4" s="8" t="s">
        <v>77</v>
      </c>
      <c r="B4" s="8" t="s">
        <v>78</v>
      </c>
      <c r="C4" s="8" t="s">
        <v>79</v>
      </c>
      <c r="D4" s="47">
        <v>100</v>
      </c>
      <c r="E4" s="47"/>
    </row>
    <row r="5" spans="1:5" hidden="1" x14ac:dyDescent="0.35">
      <c r="A5" s="8" t="s">
        <v>57</v>
      </c>
      <c r="B5" s="8" t="s">
        <v>80</v>
      </c>
      <c r="C5" s="8" t="s">
        <v>79</v>
      </c>
      <c r="D5" s="47">
        <v>145</v>
      </c>
      <c r="E5" s="47"/>
    </row>
    <row r="6" spans="1:5" hidden="1" x14ac:dyDescent="0.35">
      <c r="A6" s="8" t="s">
        <v>81</v>
      </c>
      <c r="B6" s="8" t="s">
        <v>58</v>
      </c>
      <c r="C6" s="8" t="s">
        <v>60</v>
      </c>
      <c r="D6" s="47">
        <v>145</v>
      </c>
      <c r="E6" s="47"/>
    </row>
    <row r="7" spans="1:5" hidden="1" x14ac:dyDescent="0.35">
      <c r="A7" s="8" t="s">
        <v>82</v>
      </c>
      <c r="B7" s="8" t="s">
        <v>58</v>
      </c>
      <c r="C7" s="8" t="s">
        <v>60</v>
      </c>
      <c r="D7" s="47">
        <v>145</v>
      </c>
      <c r="E7" s="47"/>
    </row>
    <row r="8" spans="1:5" hidden="1" x14ac:dyDescent="0.35">
      <c r="A8" s="8" t="s">
        <v>82</v>
      </c>
      <c r="B8" s="8" t="s">
        <v>78</v>
      </c>
      <c r="C8" s="8" t="s">
        <v>83</v>
      </c>
      <c r="D8" s="47">
        <v>1300</v>
      </c>
      <c r="E8" s="47">
        <v>235</v>
      </c>
    </row>
    <row r="9" spans="1:5" hidden="1" x14ac:dyDescent="0.35">
      <c r="A9" s="8" t="s">
        <v>84</v>
      </c>
      <c r="B9" s="8" t="s">
        <v>58</v>
      </c>
      <c r="C9" s="8" t="s">
        <v>83</v>
      </c>
      <c r="D9" s="47">
        <v>1200</v>
      </c>
      <c r="E9" s="47">
        <v>250</v>
      </c>
    </row>
    <row r="10" spans="1:5" hidden="1" x14ac:dyDescent="0.35">
      <c r="A10" s="8" t="s">
        <v>81</v>
      </c>
      <c r="B10" s="8" t="s">
        <v>80</v>
      </c>
      <c r="C10" s="8" t="s">
        <v>62</v>
      </c>
      <c r="D10" s="47">
        <v>1000</v>
      </c>
      <c r="E10" s="47">
        <v>300</v>
      </c>
    </row>
    <row r="11" spans="1:5" hidden="1" x14ac:dyDescent="0.35">
      <c r="A11" s="8" t="s">
        <v>57</v>
      </c>
      <c r="B11" s="8" t="s">
        <v>78</v>
      </c>
      <c r="C11" s="8" t="s">
        <v>60</v>
      </c>
      <c r="D11" s="47">
        <v>35</v>
      </c>
      <c r="E11" s="47"/>
    </row>
    <row r="12" spans="1:5" hidden="1" x14ac:dyDescent="0.35">
      <c r="A12" s="8" t="s">
        <v>81</v>
      </c>
      <c r="B12" s="8" t="s">
        <v>78</v>
      </c>
      <c r="C12" s="8" t="s">
        <v>62</v>
      </c>
      <c r="D12" s="47">
        <v>525</v>
      </c>
      <c r="E12" s="47">
        <v>65</v>
      </c>
    </row>
    <row r="13" spans="1:5" hidden="1" x14ac:dyDescent="0.35">
      <c r="A13" s="8" t="s">
        <v>57</v>
      </c>
      <c r="B13" s="8" t="s">
        <v>80</v>
      </c>
      <c r="C13" s="8" t="s">
        <v>60</v>
      </c>
      <c r="D13" s="47">
        <v>1200</v>
      </c>
      <c r="E13" s="47">
        <v>120</v>
      </c>
    </row>
    <row r="14" spans="1:5" hidden="1" x14ac:dyDescent="0.35">
      <c r="A14" s="8" t="s">
        <v>57</v>
      </c>
      <c r="B14" s="8" t="s">
        <v>80</v>
      </c>
      <c r="C14" s="8" t="s">
        <v>59</v>
      </c>
      <c r="D14" s="47">
        <v>80</v>
      </c>
      <c r="E14" s="47"/>
    </row>
    <row r="15" spans="1:5" hidden="1" x14ac:dyDescent="0.35">
      <c r="A15" s="8" t="s">
        <v>84</v>
      </c>
      <c r="B15" s="8" t="s">
        <v>78</v>
      </c>
      <c r="C15" s="8" t="s">
        <v>60</v>
      </c>
      <c r="D15" s="47">
        <v>120</v>
      </c>
      <c r="E15" s="47">
        <v>60</v>
      </c>
    </row>
    <row r="16" spans="1:5" hidden="1" x14ac:dyDescent="0.35">
      <c r="A16" s="8" t="s">
        <v>84</v>
      </c>
      <c r="B16" s="8" t="s">
        <v>78</v>
      </c>
      <c r="C16" s="8" t="s">
        <v>83</v>
      </c>
      <c r="D16" s="47">
        <v>590</v>
      </c>
      <c r="E16" s="47">
        <v>45</v>
      </c>
    </row>
    <row r="17" spans="1:5" x14ac:dyDescent="0.35">
      <c r="A17" s="8" t="s">
        <v>57</v>
      </c>
      <c r="B17" s="8" t="s">
        <v>58</v>
      </c>
      <c r="C17" s="8" t="s">
        <v>59</v>
      </c>
      <c r="D17" s="47">
        <v>240</v>
      </c>
      <c r="E17" s="47">
        <v>100</v>
      </c>
    </row>
    <row r="18" spans="1:5" hidden="1" x14ac:dyDescent="0.35">
      <c r="A18" s="8" t="s">
        <v>77</v>
      </c>
      <c r="B18" s="8" t="s">
        <v>58</v>
      </c>
      <c r="C18" s="8" t="s">
        <v>60</v>
      </c>
      <c r="D18" s="47">
        <v>75</v>
      </c>
      <c r="E18" s="47"/>
    </row>
    <row r="19" spans="1:5" hidden="1" x14ac:dyDescent="0.35">
      <c r="A19" s="8" t="s">
        <v>82</v>
      </c>
      <c r="B19" s="8" t="s">
        <v>58</v>
      </c>
      <c r="C19" s="8" t="s">
        <v>60</v>
      </c>
      <c r="D19" s="47">
        <v>115</v>
      </c>
      <c r="E19" s="47"/>
    </row>
    <row r="20" spans="1:5" hidden="1" x14ac:dyDescent="0.35">
      <c r="A20" s="8" t="s">
        <v>84</v>
      </c>
      <c r="B20" s="8" t="s">
        <v>80</v>
      </c>
      <c r="C20" s="8" t="s">
        <v>60</v>
      </c>
      <c r="D20" s="47">
        <v>145</v>
      </c>
      <c r="E20" s="47">
        <v>75</v>
      </c>
    </row>
    <row r="21" spans="1:5" hidden="1" x14ac:dyDescent="0.35">
      <c r="A21" s="8" t="s">
        <v>57</v>
      </c>
      <c r="B21" s="8" t="s">
        <v>78</v>
      </c>
      <c r="C21" s="8" t="s">
        <v>61</v>
      </c>
      <c r="D21" s="47">
        <v>70</v>
      </c>
      <c r="E21" s="47"/>
    </row>
    <row r="22" spans="1:5" hidden="1" x14ac:dyDescent="0.35">
      <c r="A22" s="8" t="s">
        <v>77</v>
      </c>
      <c r="B22" s="8" t="s">
        <v>58</v>
      </c>
      <c r="C22" s="8" t="s">
        <v>85</v>
      </c>
      <c r="D22" s="47">
        <v>140</v>
      </c>
      <c r="E22" s="47">
        <v>70</v>
      </c>
    </row>
    <row r="23" spans="1:5" hidden="1" x14ac:dyDescent="0.35">
      <c r="A23" s="8" t="s">
        <v>81</v>
      </c>
      <c r="B23" s="8" t="s">
        <v>80</v>
      </c>
      <c r="C23" s="8" t="s">
        <v>85</v>
      </c>
      <c r="D23" s="47">
        <v>120</v>
      </c>
      <c r="E23" s="47">
        <v>60</v>
      </c>
    </row>
    <row r="24" spans="1:5" hidden="1" x14ac:dyDescent="0.35">
      <c r="A24" s="8" t="s">
        <v>81</v>
      </c>
      <c r="B24" s="8" t="s">
        <v>58</v>
      </c>
      <c r="C24" s="8" t="s">
        <v>83</v>
      </c>
      <c r="D24" s="47">
        <v>150</v>
      </c>
      <c r="E24" s="47"/>
    </row>
    <row r="25" spans="1:5" hidden="1" x14ac:dyDescent="0.35">
      <c r="A25" s="8" t="s">
        <v>57</v>
      </c>
      <c r="B25" s="8" t="s">
        <v>80</v>
      </c>
      <c r="C25" s="8" t="s">
        <v>83</v>
      </c>
      <c r="D25" s="47">
        <v>1205</v>
      </c>
      <c r="E25" s="47">
        <v>50</v>
      </c>
    </row>
    <row r="26" spans="1:5" x14ac:dyDescent="0.35">
      <c r="A26" s="8" t="s">
        <v>57</v>
      </c>
      <c r="B26" s="8" t="s">
        <v>58</v>
      </c>
      <c r="C26" s="8" t="s">
        <v>60</v>
      </c>
      <c r="D26" s="47">
        <v>155</v>
      </c>
      <c r="E26" s="47">
        <v>75</v>
      </c>
    </row>
    <row r="27" spans="1:5" hidden="1" x14ac:dyDescent="0.35">
      <c r="A27" s="8" t="s">
        <v>84</v>
      </c>
      <c r="B27" s="8" t="s">
        <v>58</v>
      </c>
      <c r="C27" s="8" t="s">
        <v>61</v>
      </c>
      <c r="D27" s="47">
        <v>140</v>
      </c>
      <c r="E27" s="47">
        <v>70</v>
      </c>
    </row>
    <row r="28" spans="1:5" hidden="1" x14ac:dyDescent="0.35">
      <c r="A28" s="8" t="s">
        <v>77</v>
      </c>
      <c r="B28" s="8" t="s">
        <v>80</v>
      </c>
      <c r="C28" s="8" t="s">
        <v>60</v>
      </c>
      <c r="D28" s="47">
        <v>1206</v>
      </c>
      <c r="E28" s="47"/>
    </row>
    <row r="29" spans="1:5" hidden="1" x14ac:dyDescent="0.35">
      <c r="A29" s="8" t="s">
        <v>77</v>
      </c>
      <c r="B29" s="8" t="s">
        <v>80</v>
      </c>
      <c r="C29" s="8" t="s">
        <v>62</v>
      </c>
      <c r="D29" s="47">
        <v>1045</v>
      </c>
      <c r="E29" s="47">
        <v>148</v>
      </c>
    </row>
    <row r="30" spans="1:5" x14ac:dyDescent="0.35">
      <c r="A30" s="8" t="s">
        <v>57</v>
      </c>
      <c r="B30" s="8" t="s">
        <v>58</v>
      </c>
      <c r="C30" s="8" t="s">
        <v>61</v>
      </c>
      <c r="D30" s="47">
        <v>1260</v>
      </c>
      <c r="E30" s="47">
        <v>400</v>
      </c>
    </row>
    <row r="31" spans="1:5" hidden="1" x14ac:dyDescent="0.35">
      <c r="A31" s="8" t="s">
        <v>77</v>
      </c>
      <c r="B31" s="8" t="s">
        <v>80</v>
      </c>
      <c r="C31" s="8" t="s">
        <v>83</v>
      </c>
      <c r="D31" s="47">
        <v>1206</v>
      </c>
      <c r="E31" s="47">
        <v>245</v>
      </c>
    </row>
    <row r="32" spans="1:5" x14ac:dyDescent="0.35">
      <c r="A32" s="8" t="s">
        <v>57</v>
      </c>
      <c r="B32" s="8" t="s">
        <v>58</v>
      </c>
      <c r="C32" s="8" t="s">
        <v>62</v>
      </c>
      <c r="D32" s="47">
        <v>560</v>
      </c>
      <c r="E32" s="47">
        <v>400</v>
      </c>
    </row>
    <row r="34" spans="1:9" ht="15.5" x14ac:dyDescent="0.35">
      <c r="A34" s="57" t="s">
        <v>63</v>
      </c>
      <c r="B34" s="57"/>
    </row>
    <row r="35" spans="1:9" ht="15.5" x14ac:dyDescent="0.35">
      <c r="A35" s="57" t="s">
        <v>57</v>
      </c>
      <c r="B35" s="57"/>
    </row>
    <row r="36" spans="1:9" x14ac:dyDescent="0.35">
      <c r="A36" s="1" t="s">
        <v>58</v>
      </c>
    </row>
    <row r="37" spans="1:9" ht="14.5" customHeight="1" x14ac:dyDescent="0.35">
      <c r="A37" s="61" t="s">
        <v>64</v>
      </c>
      <c r="B37" s="55" t="s">
        <v>86</v>
      </c>
      <c r="C37" s="55" t="s">
        <v>65</v>
      </c>
      <c r="D37" s="63" t="s">
        <v>66</v>
      </c>
      <c r="E37" s="63"/>
      <c r="F37" s="63"/>
      <c r="G37" s="55" t="s">
        <v>67</v>
      </c>
      <c r="H37" s="55" t="s">
        <v>68</v>
      </c>
      <c r="I37" s="55" t="s">
        <v>69</v>
      </c>
    </row>
    <row r="38" spans="1:9" ht="39" customHeight="1" x14ac:dyDescent="0.35">
      <c r="A38" s="62"/>
      <c r="B38" s="56"/>
      <c r="C38" s="56"/>
      <c r="D38" s="48" t="s">
        <v>70</v>
      </c>
      <c r="E38" s="48" t="s">
        <v>71</v>
      </c>
      <c r="F38" s="48" t="s">
        <v>72</v>
      </c>
      <c r="G38" s="56"/>
      <c r="H38" s="56"/>
      <c r="I38" s="56"/>
    </row>
    <row r="39" spans="1:9" x14ac:dyDescent="0.35">
      <c r="A39" s="8" t="s">
        <v>73</v>
      </c>
      <c r="B39" s="49">
        <v>27434</v>
      </c>
      <c r="C39" s="50">
        <f>$D$17+$D$26+$D$30+$D$32</f>
        <v>2215</v>
      </c>
      <c r="D39" s="50">
        <f>$E$17+$E$26+$E$30+$E$32</f>
        <v>975</v>
      </c>
      <c r="E39" s="51">
        <v>1</v>
      </c>
      <c r="F39" s="8">
        <f>D39*E39</f>
        <v>975</v>
      </c>
      <c r="G39" s="8">
        <f>C39+F39</f>
        <v>3190</v>
      </c>
      <c r="H39" s="52">
        <f>B39/G39</f>
        <v>8.6</v>
      </c>
      <c r="I39" s="52">
        <f>H39*F39</f>
        <v>8385</v>
      </c>
    </row>
    <row r="40" spans="1:9" x14ac:dyDescent="0.35">
      <c r="A40" s="8" t="s">
        <v>74</v>
      </c>
      <c r="B40" s="49">
        <v>16240</v>
      </c>
      <c r="C40" s="50">
        <f t="shared" ref="C40:C41" si="0">$D$17+$D$26+$D$30+$D$32</f>
        <v>2215</v>
      </c>
      <c r="D40" s="50">
        <f t="shared" ref="D40:D41" si="1">$E$17+$E$26+$E$30+$E$32</f>
        <v>975</v>
      </c>
      <c r="E40" s="51">
        <v>0.6</v>
      </c>
      <c r="F40" s="8">
        <f>D40*E40</f>
        <v>585</v>
      </c>
      <c r="G40" s="8">
        <f>F40+C40</f>
        <v>2800</v>
      </c>
      <c r="H40" s="52">
        <f>B40/G40</f>
        <v>5.8</v>
      </c>
      <c r="I40" s="52">
        <f>H40*F40</f>
        <v>3393</v>
      </c>
    </row>
    <row r="41" spans="1:9" x14ac:dyDescent="0.35">
      <c r="A41" s="8" t="s">
        <v>75</v>
      </c>
      <c r="B41" s="49">
        <v>27352.5</v>
      </c>
      <c r="C41" s="50">
        <f t="shared" si="0"/>
        <v>2215</v>
      </c>
      <c r="D41" s="50">
        <f t="shared" si="1"/>
        <v>975</v>
      </c>
      <c r="E41" s="51">
        <v>0.4</v>
      </c>
      <c r="F41" s="8">
        <f>D41*E41</f>
        <v>390</v>
      </c>
      <c r="G41" s="8">
        <f>F41+C41</f>
        <v>2605</v>
      </c>
      <c r="H41" s="52">
        <f>+B41/G41</f>
        <v>10.5</v>
      </c>
      <c r="I41" s="52">
        <f>H41*F41</f>
        <v>4095</v>
      </c>
    </row>
    <row r="42" spans="1:9" x14ac:dyDescent="0.35">
      <c r="A42" s="8" t="s">
        <v>76</v>
      </c>
      <c r="B42" s="49">
        <f>SUM(B39:B41)</f>
        <v>71026.5</v>
      </c>
      <c r="C42" s="52"/>
      <c r="D42" s="8"/>
      <c r="E42" s="8"/>
      <c r="F42" s="8"/>
      <c r="G42" s="8"/>
      <c r="H42" s="52">
        <f>SUM(H39:H41)</f>
        <v>24.9</v>
      </c>
      <c r="I42" s="52">
        <f>SUM(I39:I41)</f>
        <v>15873</v>
      </c>
    </row>
  </sheetData>
  <autoFilter ref="A3:E32" xr:uid="{495C535B-410E-4521-8534-42790B0DEBB5}">
    <filterColumn colId="0">
      <filters>
        <filter val="25cm Stoneware fluted flan dish"/>
      </filters>
    </filterColumn>
    <filterColumn colId="1">
      <filters>
        <filter val="Contemporary"/>
      </filters>
    </filterColumn>
  </autoFilter>
  <mergeCells count="10">
    <mergeCell ref="G37:G38"/>
    <mergeCell ref="H37:H38"/>
    <mergeCell ref="I37:I38"/>
    <mergeCell ref="A34:B34"/>
    <mergeCell ref="A2:E2"/>
    <mergeCell ref="A35:B35"/>
    <mergeCell ref="A37:A38"/>
    <mergeCell ref="B37:B38"/>
    <mergeCell ref="C37:C38"/>
    <mergeCell ref="D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5.3 Batch costs Oct 20-6</vt:lpstr>
      <vt:lpstr>5.3 Batch cost LL Dec 20-6</vt:lpstr>
      <vt:lpstr>5.5 Production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2021-06-18T09:29:24Z</dcterms:created>
  <dcterms:modified xsi:type="dcterms:W3CDTF">2021-12-06T16:48:42Z</dcterms:modified>
</cp:coreProperties>
</file>