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heri\Documents\Osborne\Q22\MATS\Workbook\Tech edit 4 Dec 2022\Amended Excel files to JM\"/>
    </mc:Choice>
  </mc:AlternateContent>
  <xr:revisionPtr revIDLastSave="0" documentId="13_ncr:1_{F3DD29E1-1367-4A69-85B0-F31BF565F479}" xr6:coauthVersionLast="47" xr6:coauthVersionMax="47" xr10:uidLastSave="{00000000-0000-0000-0000-000000000000}"/>
  <bookViews>
    <workbookView xWindow="30825" yWindow="360" windowWidth="21825" windowHeight="14490" activeTab="2" xr2:uid="{00000000-000D-0000-FFFF-FFFF00000000}"/>
  </bookViews>
  <sheets>
    <sheet name="9.3 Invoices" sheetId="1" r:id="rId1"/>
    <sheet name="9.3 Price List" sheetId="2" r:id="rId2"/>
    <sheet name="9.3 Cash budget" sheetId="5" r:id="rId3"/>
    <sheet name="9.6 Budget information" sheetId="7" r:id="rId4"/>
    <sheet name="9.6 Cash Budget" sheetId="6" r:id="rId5"/>
  </sheets>
  <definedNames>
    <definedName name="_xlnm._FilterDatabase" localSheetId="0" hidden="1">'9.3 Invoices'!$A$1:$I$190</definedName>
    <definedName name="_xlnm.Print_Area" localSheetId="1">'9.3 Price List'!$A$1:$E$17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" l="1"/>
  <c r="E4" i="7"/>
  <c r="G21" i="6"/>
  <c r="F21" i="6"/>
  <c r="E21" i="6"/>
  <c r="D21" i="6"/>
  <c r="B20" i="6"/>
  <c r="G18" i="6"/>
  <c r="F18" i="6"/>
  <c r="E18" i="6"/>
  <c r="D18" i="6"/>
  <c r="C18" i="6"/>
  <c r="B18" i="6"/>
  <c r="G17" i="6"/>
  <c r="F17" i="6"/>
  <c r="E17" i="6"/>
  <c r="D17" i="6"/>
  <c r="C17" i="6"/>
  <c r="B17" i="6"/>
  <c r="G16" i="6"/>
  <c r="F16" i="6"/>
  <c r="E16" i="6"/>
  <c r="D16" i="6"/>
  <c r="C16" i="6"/>
  <c r="B16" i="6"/>
  <c r="B22" i="6" s="1"/>
  <c r="G12" i="6"/>
  <c r="G11" i="6"/>
  <c r="F11" i="6"/>
  <c r="F10" i="6"/>
  <c r="E10" i="6"/>
  <c r="D8" i="6"/>
  <c r="C8" i="6"/>
  <c r="C7" i="6"/>
  <c r="B7" i="6"/>
  <c r="E9" i="6"/>
  <c r="B6" i="6"/>
  <c r="B14" i="6" s="1"/>
  <c r="B24" i="6" s="1"/>
  <c r="C4" i="6" s="1"/>
  <c r="E11" i="5"/>
  <c r="G3" i="1"/>
  <c r="H3" i="1" s="1"/>
  <c r="I3" i="1" s="1"/>
  <c r="G4" i="1"/>
  <c r="H4" i="1" s="1"/>
  <c r="I4" i="1" s="1"/>
  <c r="G5" i="1"/>
  <c r="H5" i="1" s="1"/>
  <c r="I5" i="1" s="1"/>
  <c r="G6" i="1"/>
  <c r="H6" i="1" s="1"/>
  <c r="I6" i="1" s="1"/>
  <c r="G7" i="1"/>
  <c r="H7" i="1" s="1"/>
  <c r="I7" i="1" s="1"/>
  <c r="G8" i="1"/>
  <c r="H8" i="1" s="1"/>
  <c r="I8" i="1" s="1"/>
  <c r="G9" i="1"/>
  <c r="H9" i="1" s="1"/>
  <c r="I9" i="1" s="1"/>
  <c r="G10" i="1"/>
  <c r="H10" i="1" s="1"/>
  <c r="I10" i="1" s="1"/>
  <c r="G11" i="1"/>
  <c r="H11" i="1" s="1"/>
  <c r="I11" i="1" s="1"/>
  <c r="G12" i="1"/>
  <c r="H12" i="1" s="1"/>
  <c r="I12" i="1" s="1"/>
  <c r="G13" i="1"/>
  <c r="H13" i="1" s="1"/>
  <c r="I13" i="1" s="1"/>
  <c r="G14" i="1"/>
  <c r="H14" i="1" s="1"/>
  <c r="I14" i="1" s="1"/>
  <c r="G15" i="1"/>
  <c r="H15" i="1" s="1"/>
  <c r="I15" i="1" s="1"/>
  <c r="G16" i="1"/>
  <c r="H16" i="1" s="1"/>
  <c r="I16" i="1" s="1"/>
  <c r="G17" i="1"/>
  <c r="H17" i="1" s="1"/>
  <c r="I17" i="1" s="1"/>
  <c r="G18" i="1"/>
  <c r="H18" i="1" s="1"/>
  <c r="I18" i="1" s="1"/>
  <c r="G19" i="1"/>
  <c r="H19" i="1" s="1"/>
  <c r="I19" i="1" s="1"/>
  <c r="G20" i="1"/>
  <c r="H20" i="1" s="1"/>
  <c r="I20" i="1" s="1"/>
  <c r="G21" i="1"/>
  <c r="H21" i="1" s="1"/>
  <c r="I21" i="1" s="1"/>
  <c r="G22" i="1"/>
  <c r="H22" i="1" s="1"/>
  <c r="I22" i="1" s="1"/>
  <c r="G23" i="1"/>
  <c r="H23" i="1" s="1"/>
  <c r="I23" i="1" s="1"/>
  <c r="G24" i="1"/>
  <c r="H24" i="1" s="1"/>
  <c r="I24" i="1" s="1"/>
  <c r="G25" i="1"/>
  <c r="H25" i="1" s="1"/>
  <c r="I25" i="1" s="1"/>
  <c r="G26" i="1"/>
  <c r="H26" i="1" s="1"/>
  <c r="I26" i="1" s="1"/>
  <c r="G27" i="1"/>
  <c r="H27" i="1" s="1"/>
  <c r="I27" i="1" s="1"/>
  <c r="G28" i="1"/>
  <c r="H28" i="1" s="1"/>
  <c r="I28" i="1" s="1"/>
  <c r="G29" i="1"/>
  <c r="H29" i="1" s="1"/>
  <c r="I29" i="1" s="1"/>
  <c r="G30" i="1"/>
  <c r="H30" i="1" s="1"/>
  <c r="I30" i="1" s="1"/>
  <c r="G31" i="1"/>
  <c r="H31" i="1" s="1"/>
  <c r="I31" i="1" s="1"/>
  <c r="G32" i="1"/>
  <c r="H32" i="1" s="1"/>
  <c r="I32" i="1" s="1"/>
  <c r="G33" i="1"/>
  <c r="H33" i="1" s="1"/>
  <c r="I33" i="1" s="1"/>
  <c r="G34" i="1"/>
  <c r="H34" i="1" s="1"/>
  <c r="I34" i="1" s="1"/>
  <c r="G35" i="1"/>
  <c r="H35" i="1" s="1"/>
  <c r="I35" i="1" s="1"/>
  <c r="G36" i="1"/>
  <c r="H36" i="1" s="1"/>
  <c r="I36" i="1" s="1"/>
  <c r="G37" i="1"/>
  <c r="H37" i="1" s="1"/>
  <c r="I37" i="1" s="1"/>
  <c r="G38" i="1"/>
  <c r="H38" i="1" s="1"/>
  <c r="I38" i="1" s="1"/>
  <c r="G39" i="1"/>
  <c r="H39" i="1" s="1"/>
  <c r="I39" i="1" s="1"/>
  <c r="G40" i="1"/>
  <c r="H40" i="1" s="1"/>
  <c r="I40" i="1" s="1"/>
  <c r="G41" i="1"/>
  <c r="H41" i="1" s="1"/>
  <c r="I41" i="1" s="1"/>
  <c r="G42" i="1"/>
  <c r="H42" i="1" s="1"/>
  <c r="I42" i="1" s="1"/>
  <c r="G43" i="1"/>
  <c r="H43" i="1" s="1"/>
  <c r="I43" i="1" s="1"/>
  <c r="G44" i="1"/>
  <c r="H44" i="1" s="1"/>
  <c r="I44" i="1" s="1"/>
  <c r="G45" i="1"/>
  <c r="H45" i="1" s="1"/>
  <c r="I45" i="1" s="1"/>
  <c r="G46" i="1"/>
  <c r="H46" i="1" s="1"/>
  <c r="I46" i="1" s="1"/>
  <c r="G47" i="1"/>
  <c r="H47" i="1" s="1"/>
  <c r="I47" i="1" s="1"/>
  <c r="G48" i="1"/>
  <c r="H48" i="1" s="1"/>
  <c r="I48" i="1" s="1"/>
  <c r="G49" i="1"/>
  <c r="H49" i="1" s="1"/>
  <c r="I49" i="1" s="1"/>
  <c r="G50" i="1"/>
  <c r="H50" i="1" s="1"/>
  <c r="I50" i="1" s="1"/>
  <c r="G51" i="1"/>
  <c r="H51" i="1" s="1"/>
  <c r="I51" i="1" s="1"/>
  <c r="G52" i="1"/>
  <c r="H52" i="1" s="1"/>
  <c r="I52" i="1" s="1"/>
  <c r="G53" i="1"/>
  <c r="H53" i="1" s="1"/>
  <c r="I53" i="1" s="1"/>
  <c r="G54" i="1"/>
  <c r="H54" i="1" s="1"/>
  <c r="I54" i="1" s="1"/>
  <c r="G55" i="1"/>
  <c r="H55" i="1" s="1"/>
  <c r="I55" i="1" s="1"/>
  <c r="G56" i="1"/>
  <c r="H56" i="1" s="1"/>
  <c r="I56" i="1" s="1"/>
  <c r="G57" i="1"/>
  <c r="H57" i="1" s="1"/>
  <c r="I57" i="1" s="1"/>
  <c r="G58" i="1"/>
  <c r="H58" i="1" s="1"/>
  <c r="I58" i="1" s="1"/>
  <c r="G59" i="1"/>
  <c r="H59" i="1" s="1"/>
  <c r="I59" i="1" s="1"/>
  <c r="G60" i="1"/>
  <c r="H60" i="1" s="1"/>
  <c r="I60" i="1" s="1"/>
  <c r="G61" i="1"/>
  <c r="H61" i="1" s="1"/>
  <c r="I61" i="1" s="1"/>
  <c r="G62" i="1"/>
  <c r="H62" i="1" s="1"/>
  <c r="I62" i="1" s="1"/>
  <c r="G63" i="1"/>
  <c r="H63" i="1" s="1"/>
  <c r="I63" i="1" s="1"/>
  <c r="G64" i="1"/>
  <c r="H64" i="1" s="1"/>
  <c r="I64" i="1" s="1"/>
  <c r="G65" i="1"/>
  <c r="H65" i="1" s="1"/>
  <c r="I65" i="1" s="1"/>
  <c r="G66" i="1"/>
  <c r="H66" i="1" s="1"/>
  <c r="I66" i="1" s="1"/>
  <c r="G67" i="1"/>
  <c r="H67" i="1" s="1"/>
  <c r="I67" i="1" s="1"/>
  <c r="G68" i="1"/>
  <c r="H68" i="1" s="1"/>
  <c r="I68" i="1" s="1"/>
  <c r="G69" i="1"/>
  <c r="H69" i="1" s="1"/>
  <c r="I69" i="1" s="1"/>
  <c r="G70" i="1"/>
  <c r="H70" i="1" s="1"/>
  <c r="I70" i="1" s="1"/>
  <c r="G71" i="1"/>
  <c r="H71" i="1" s="1"/>
  <c r="I71" i="1" s="1"/>
  <c r="G72" i="1"/>
  <c r="H72" i="1" s="1"/>
  <c r="I72" i="1" s="1"/>
  <c r="G73" i="1"/>
  <c r="H73" i="1" s="1"/>
  <c r="I73" i="1" s="1"/>
  <c r="G74" i="1"/>
  <c r="H74" i="1" s="1"/>
  <c r="I74" i="1" s="1"/>
  <c r="G75" i="1"/>
  <c r="H75" i="1" s="1"/>
  <c r="I75" i="1" s="1"/>
  <c r="G76" i="1"/>
  <c r="H76" i="1" s="1"/>
  <c r="I76" i="1" s="1"/>
  <c r="G77" i="1"/>
  <c r="H77" i="1" s="1"/>
  <c r="I77" i="1" s="1"/>
  <c r="G78" i="1"/>
  <c r="H78" i="1" s="1"/>
  <c r="I78" i="1" s="1"/>
  <c r="G79" i="1"/>
  <c r="H79" i="1" s="1"/>
  <c r="I79" i="1" s="1"/>
  <c r="G80" i="1"/>
  <c r="H80" i="1" s="1"/>
  <c r="I80" i="1" s="1"/>
  <c r="G81" i="1"/>
  <c r="H81" i="1" s="1"/>
  <c r="I81" i="1" s="1"/>
  <c r="G82" i="1"/>
  <c r="H82" i="1" s="1"/>
  <c r="I82" i="1" s="1"/>
  <c r="G83" i="1"/>
  <c r="H83" i="1" s="1"/>
  <c r="I83" i="1" s="1"/>
  <c r="G84" i="1"/>
  <c r="H84" i="1" s="1"/>
  <c r="I84" i="1" s="1"/>
  <c r="G85" i="1"/>
  <c r="H85" i="1" s="1"/>
  <c r="I85" i="1" s="1"/>
  <c r="G86" i="1"/>
  <c r="H86" i="1" s="1"/>
  <c r="I86" i="1" s="1"/>
  <c r="G87" i="1"/>
  <c r="H87" i="1" s="1"/>
  <c r="I87" i="1" s="1"/>
  <c r="G88" i="1"/>
  <c r="H88" i="1" s="1"/>
  <c r="I88" i="1" s="1"/>
  <c r="G89" i="1"/>
  <c r="H89" i="1" s="1"/>
  <c r="I89" i="1" s="1"/>
  <c r="G90" i="1"/>
  <c r="H90" i="1" s="1"/>
  <c r="I90" i="1" s="1"/>
  <c r="G91" i="1"/>
  <c r="H91" i="1" s="1"/>
  <c r="I91" i="1" s="1"/>
  <c r="G92" i="1"/>
  <c r="H92" i="1" s="1"/>
  <c r="I92" i="1" s="1"/>
  <c r="G93" i="1"/>
  <c r="H93" i="1" s="1"/>
  <c r="I93" i="1" s="1"/>
  <c r="G94" i="1"/>
  <c r="H94" i="1" s="1"/>
  <c r="I94" i="1" s="1"/>
  <c r="G95" i="1"/>
  <c r="H95" i="1" s="1"/>
  <c r="I95" i="1" s="1"/>
  <c r="G96" i="1"/>
  <c r="H96" i="1" s="1"/>
  <c r="I96" i="1" s="1"/>
  <c r="G97" i="1"/>
  <c r="H97" i="1" s="1"/>
  <c r="I97" i="1" s="1"/>
  <c r="G98" i="1"/>
  <c r="H98" i="1" s="1"/>
  <c r="I98" i="1" s="1"/>
  <c r="G99" i="1"/>
  <c r="H99" i="1" s="1"/>
  <c r="I99" i="1" s="1"/>
  <c r="G100" i="1"/>
  <c r="H100" i="1" s="1"/>
  <c r="I100" i="1" s="1"/>
  <c r="G101" i="1"/>
  <c r="H101" i="1" s="1"/>
  <c r="I101" i="1" s="1"/>
  <c r="G102" i="1"/>
  <c r="H102" i="1" s="1"/>
  <c r="I102" i="1" s="1"/>
  <c r="G103" i="1"/>
  <c r="H103" i="1" s="1"/>
  <c r="I103" i="1" s="1"/>
  <c r="G104" i="1"/>
  <c r="H104" i="1" s="1"/>
  <c r="I104" i="1" s="1"/>
  <c r="G105" i="1"/>
  <c r="H105" i="1" s="1"/>
  <c r="I105" i="1" s="1"/>
  <c r="G106" i="1"/>
  <c r="H106" i="1" s="1"/>
  <c r="I106" i="1" s="1"/>
  <c r="G107" i="1"/>
  <c r="H107" i="1" s="1"/>
  <c r="I107" i="1" s="1"/>
  <c r="G108" i="1"/>
  <c r="H108" i="1" s="1"/>
  <c r="I108" i="1" s="1"/>
  <c r="G109" i="1"/>
  <c r="H109" i="1" s="1"/>
  <c r="I109" i="1" s="1"/>
  <c r="G110" i="1"/>
  <c r="H110" i="1" s="1"/>
  <c r="I110" i="1" s="1"/>
  <c r="G111" i="1"/>
  <c r="H111" i="1" s="1"/>
  <c r="I111" i="1" s="1"/>
  <c r="G112" i="1"/>
  <c r="H112" i="1" s="1"/>
  <c r="I112" i="1" s="1"/>
  <c r="G113" i="1"/>
  <c r="H113" i="1" s="1"/>
  <c r="I113" i="1" s="1"/>
  <c r="G114" i="1"/>
  <c r="H114" i="1" s="1"/>
  <c r="I114" i="1" s="1"/>
  <c r="G115" i="1"/>
  <c r="H115" i="1" s="1"/>
  <c r="I115" i="1" s="1"/>
  <c r="G116" i="1"/>
  <c r="H116" i="1" s="1"/>
  <c r="I116" i="1" s="1"/>
  <c r="G117" i="1"/>
  <c r="H117" i="1" s="1"/>
  <c r="I117" i="1" s="1"/>
  <c r="G118" i="1"/>
  <c r="H118" i="1" s="1"/>
  <c r="I118" i="1" s="1"/>
  <c r="G119" i="1"/>
  <c r="H119" i="1" s="1"/>
  <c r="I119" i="1" s="1"/>
  <c r="G120" i="1"/>
  <c r="H120" i="1" s="1"/>
  <c r="I120" i="1" s="1"/>
  <c r="G121" i="1"/>
  <c r="H121" i="1" s="1"/>
  <c r="I121" i="1" s="1"/>
  <c r="G122" i="1"/>
  <c r="H122" i="1" s="1"/>
  <c r="I122" i="1" s="1"/>
  <c r="G123" i="1"/>
  <c r="H123" i="1" s="1"/>
  <c r="I123" i="1" s="1"/>
  <c r="G124" i="1"/>
  <c r="H124" i="1" s="1"/>
  <c r="I124" i="1" s="1"/>
  <c r="G125" i="1"/>
  <c r="H125" i="1" s="1"/>
  <c r="I125" i="1" s="1"/>
  <c r="G126" i="1"/>
  <c r="H126" i="1" s="1"/>
  <c r="I126" i="1" s="1"/>
  <c r="G127" i="1"/>
  <c r="H127" i="1" s="1"/>
  <c r="I127" i="1" s="1"/>
  <c r="G128" i="1"/>
  <c r="H128" i="1" s="1"/>
  <c r="I128" i="1" s="1"/>
  <c r="G129" i="1"/>
  <c r="H129" i="1" s="1"/>
  <c r="I129" i="1" s="1"/>
  <c r="G130" i="1"/>
  <c r="H130" i="1" s="1"/>
  <c r="I130" i="1" s="1"/>
  <c r="G131" i="1"/>
  <c r="H131" i="1" s="1"/>
  <c r="I131" i="1" s="1"/>
  <c r="G132" i="1"/>
  <c r="H132" i="1" s="1"/>
  <c r="I132" i="1" s="1"/>
  <c r="G133" i="1"/>
  <c r="H133" i="1" s="1"/>
  <c r="I133" i="1" s="1"/>
  <c r="G134" i="1"/>
  <c r="H134" i="1" s="1"/>
  <c r="I134" i="1" s="1"/>
  <c r="G135" i="1"/>
  <c r="H135" i="1" s="1"/>
  <c r="I135" i="1" s="1"/>
  <c r="G136" i="1"/>
  <c r="H136" i="1" s="1"/>
  <c r="I136" i="1" s="1"/>
  <c r="G137" i="1"/>
  <c r="H137" i="1" s="1"/>
  <c r="I137" i="1" s="1"/>
  <c r="G138" i="1"/>
  <c r="H138" i="1" s="1"/>
  <c r="I138" i="1" s="1"/>
  <c r="G139" i="1"/>
  <c r="H139" i="1" s="1"/>
  <c r="I139" i="1" s="1"/>
  <c r="G140" i="1"/>
  <c r="H140" i="1" s="1"/>
  <c r="I140" i="1" s="1"/>
  <c r="G141" i="1"/>
  <c r="H141" i="1" s="1"/>
  <c r="I141" i="1" s="1"/>
  <c r="G142" i="1"/>
  <c r="H142" i="1" s="1"/>
  <c r="I142" i="1" s="1"/>
  <c r="G143" i="1"/>
  <c r="H143" i="1" s="1"/>
  <c r="I143" i="1" s="1"/>
  <c r="G144" i="1"/>
  <c r="H144" i="1" s="1"/>
  <c r="I144" i="1" s="1"/>
  <c r="G145" i="1"/>
  <c r="H145" i="1" s="1"/>
  <c r="I145" i="1" s="1"/>
  <c r="G146" i="1"/>
  <c r="H146" i="1" s="1"/>
  <c r="I146" i="1" s="1"/>
  <c r="G147" i="1"/>
  <c r="H147" i="1" s="1"/>
  <c r="I147" i="1" s="1"/>
  <c r="G148" i="1"/>
  <c r="H148" i="1" s="1"/>
  <c r="I148" i="1" s="1"/>
  <c r="G149" i="1"/>
  <c r="H149" i="1" s="1"/>
  <c r="I149" i="1" s="1"/>
  <c r="G150" i="1"/>
  <c r="H150" i="1" s="1"/>
  <c r="I150" i="1" s="1"/>
  <c r="G151" i="1"/>
  <c r="H151" i="1" s="1"/>
  <c r="I151" i="1" s="1"/>
  <c r="G152" i="1"/>
  <c r="H152" i="1" s="1"/>
  <c r="I152" i="1" s="1"/>
  <c r="G153" i="1"/>
  <c r="H153" i="1" s="1"/>
  <c r="I153" i="1" s="1"/>
  <c r="G154" i="1"/>
  <c r="H154" i="1" s="1"/>
  <c r="I154" i="1" s="1"/>
  <c r="G155" i="1"/>
  <c r="H155" i="1" s="1"/>
  <c r="I155" i="1" s="1"/>
  <c r="G156" i="1"/>
  <c r="H156" i="1" s="1"/>
  <c r="I156" i="1" s="1"/>
  <c r="G157" i="1"/>
  <c r="H157" i="1" s="1"/>
  <c r="I157" i="1" s="1"/>
  <c r="G158" i="1"/>
  <c r="H158" i="1" s="1"/>
  <c r="I158" i="1" s="1"/>
  <c r="G159" i="1"/>
  <c r="H159" i="1" s="1"/>
  <c r="I159" i="1" s="1"/>
  <c r="G160" i="1"/>
  <c r="H160" i="1" s="1"/>
  <c r="I160" i="1" s="1"/>
  <c r="G161" i="1"/>
  <c r="H161" i="1" s="1"/>
  <c r="I161" i="1" s="1"/>
  <c r="G162" i="1"/>
  <c r="H162" i="1" s="1"/>
  <c r="I162" i="1" s="1"/>
  <c r="G163" i="1"/>
  <c r="H163" i="1" s="1"/>
  <c r="I163" i="1" s="1"/>
  <c r="G164" i="1"/>
  <c r="H164" i="1" s="1"/>
  <c r="I164" i="1" s="1"/>
  <c r="G165" i="1"/>
  <c r="H165" i="1" s="1"/>
  <c r="I165" i="1" s="1"/>
  <c r="G166" i="1"/>
  <c r="H166" i="1" s="1"/>
  <c r="I166" i="1" s="1"/>
  <c r="G167" i="1"/>
  <c r="H167" i="1" s="1"/>
  <c r="I167" i="1" s="1"/>
  <c r="G168" i="1"/>
  <c r="H168" i="1" s="1"/>
  <c r="I168" i="1" s="1"/>
  <c r="G169" i="1"/>
  <c r="H169" i="1" s="1"/>
  <c r="I169" i="1" s="1"/>
  <c r="G170" i="1"/>
  <c r="H170" i="1" s="1"/>
  <c r="I170" i="1" s="1"/>
  <c r="G171" i="1"/>
  <c r="H171" i="1" s="1"/>
  <c r="I171" i="1" s="1"/>
  <c r="G172" i="1"/>
  <c r="H172" i="1" s="1"/>
  <c r="I172" i="1" s="1"/>
  <c r="G173" i="1"/>
  <c r="H173" i="1" s="1"/>
  <c r="I173" i="1" s="1"/>
  <c r="G174" i="1"/>
  <c r="H174" i="1" s="1"/>
  <c r="I174" i="1" s="1"/>
  <c r="G175" i="1"/>
  <c r="H175" i="1" s="1"/>
  <c r="I175" i="1" s="1"/>
  <c r="G176" i="1"/>
  <c r="H176" i="1" s="1"/>
  <c r="I176" i="1" s="1"/>
  <c r="G177" i="1"/>
  <c r="H177" i="1" s="1"/>
  <c r="I177" i="1" s="1"/>
  <c r="G178" i="1"/>
  <c r="H178" i="1" s="1"/>
  <c r="I178" i="1" s="1"/>
  <c r="G179" i="1"/>
  <c r="H179" i="1" s="1"/>
  <c r="I179" i="1" s="1"/>
  <c r="G180" i="1"/>
  <c r="H180" i="1" s="1"/>
  <c r="I180" i="1" s="1"/>
  <c r="G181" i="1"/>
  <c r="H181" i="1" s="1"/>
  <c r="I181" i="1" s="1"/>
  <c r="G182" i="1"/>
  <c r="H182" i="1" s="1"/>
  <c r="I182" i="1" s="1"/>
  <c r="G183" i="1"/>
  <c r="H183" i="1" s="1"/>
  <c r="I183" i="1" s="1"/>
  <c r="G184" i="1"/>
  <c r="H184" i="1" s="1"/>
  <c r="I184" i="1" s="1"/>
  <c r="G185" i="1"/>
  <c r="H185" i="1" s="1"/>
  <c r="I185" i="1" s="1"/>
  <c r="G186" i="1"/>
  <c r="H186" i="1" s="1"/>
  <c r="I186" i="1" s="1"/>
  <c r="G187" i="1"/>
  <c r="H187" i="1" s="1"/>
  <c r="I187" i="1" s="1"/>
  <c r="G188" i="1"/>
  <c r="H188" i="1" s="1"/>
  <c r="I188" i="1" s="1"/>
  <c r="G189" i="1"/>
  <c r="H189" i="1" s="1"/>
  <c r="I189" i="1" s="1"/>
  <c r="G190" i="1"/>
  <c r="H190" i="1" s="1"/>
  <c r="I190" i="1" s="1"/>
  <c r="G2" i="1"/>
  <c r="H2" i="1" s="1"/>
  <c r="I2" i="1" s="1"/>
  <c r="E20" i="5"/>
  <c r="D6" i="5"/>
  <c r="B6" i="5"/>
  <c r="C6" i="5"/>
  <c r="F14" i="6" l="1"/>
  <c r="E14" i="6"/>
  <c r="G14" i="6"/>
  <c r="C14" i="6"/>
  <c r="C20" i="6"/>
  <c r="C22" i="6" s="1"/>
  <c r="C24" i="6" s="1"/>
  <c r="D4" i="6" s="1"/>
  <c r="D9" i="6"/>
  <c r="D14" i="6" s="1"/>
  <c r="I192" i="1"/>
  <c r="I193" i="1"/>
  <c r="D17" i="5"/>
  <c r="E17" i="5" s="1"/>
  <c r="B15" i="5"/>
  <c r="C15" i="5"/>
  <c r="B14" i="5"/>
  <c r="E14" i="5" s="1"/>
  <c r="D16" i="5"/>
  <c r="C16" i="5"/>
  <c r="D20" i="6" l="1"/>
  <c r="D22" i="6" s="1"/>
  <c r="D24" i="6" s="1"/>
  <c r="E4" i="6" s="1"/>
  <c r="D18" i="5"/>
  <c r="E16" i="5"/>
  <c r="E15" i="5"/>
  <c r="B18" i="5"/>
  <c r="B22" i="5" s="1"/>
  <c r="C11" i="5" s="1"/>
  <c r="C18" i="5"/>
  <c r="E20" i="6" l="1"/>
  <c r="E22" i="6" s="1"/>
  <c r="E24" i="6" s="1"/>
  <c r="F4" i="6" s="1"/>
  <c r="C22" i="5"/>
  <c r="D11" i="5" s="1"/>
  <c r="D22" i="5" s="1"/>
  <c r="E18" i="5"/>
  <c r="E22" i="5" s="1"/>
  <c r="F20" i="6" l="1"/>
  <c r="F22" i="6" s="1"/>
  <c r="F24" i="6" s="1"/>
  <c r="G4" i="6" s="1"/>
  <c r="G20" i="6" l="1"/>
  <c r="G22" i="6" s="1"/>
  <c r="G2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tc={16E982AC-33F6-4FE0-8C35-A8ABD15EF70D}</author>
  </authors>
  <commentList>
    <comment ref="A13" authorId="0" shapeId="0" xr:uid="{16E982AC-33F6-4FE0-8C35-A8ABD15EF70D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Assumes receipts 55% month 1, 45% month 2</t>
      </text>
    </comment>
  </commentList>
</comments>
</file>

<file path=xl/sharedStrings.xml><?xml version="1.0" encoding="utf-8"?>
<sst xmlns="http://schemas.openxmlformats.org/spreadsheetml/2006/main" count="680" uniqueCount="83">
  <si>
    <t>Item number</t>
  </si>
  <si>
    <t>Description</t>
  </si>
  <si>
    <t>When</t>
  </si>
  <si>
    <t>February</t>
  </si>
  <si>
    <t>March</t>
  </si>
  <si>
    <t>Item No</t>
  </si>
  <si>
    <t>Type</t>
  </si>
  <si>
    <t>Total</t>
  </si>
  <si>
    <t>Dreamy City S</t>
  </si>
  <si>
    <t>Dreamy City D</t>
  </si>
  <si>
    <t>Dreamy City Q</t>
  </si>
  <si>
    <t>Dreamy City K</t>
  </si>
  <si>
    <t>Cosy S</t>
  </si>
  <si>
    <t>Cosy D</t>
  </si>
  <si>
    <t>Cosy Q</t>
  </si>
  <si>
    <t>Cosy K</t>
  </si>
  <si>
    <t>Cosy SK</t>
  </si>
  <si>
    <t>Cosset S</t>
  </si>
  <si>
    <t>Grey King size</t>
  </si>
  <si>
    <t>Grey Queen size</t>
  </si>
  <si>
    <t xml:space="preserve">Grey Double </t>
  </si>
  <si>
    <t>Grey Single</t>
  </si>
  <si>
    <t>Price per bed</t>
  </si>
  <si>
    <t>Oatmeal Single</t>
  </si>
  <si>
    <t xml:space="preserve">Oatmeal Double </t>
  </si>
  <si>
    <t>Oatmeal Queen size</t>
  </si>
  <si>
    <t>Oatmeal King size</t>
  </si>
  <si>
    <t>Oatmeal Super King size</t>
  </si>
  <si>
    <t>Cosset D</t>
  </si>
  <si>
    <t>Cosset Q</t>
  </si>
  <si>
    <t>Cosset K</t>
  </si>
  <si>
    <t>Kashmir Single</t>
  </si>
  <si>
    <t xml:space="preserve">Kashmir Double </t>
  </si>
  <si>
    <t>Kashmir Queen size</t>
  </si>
  <si>
    <t>Kashmir King size</t>
  </si>
  <si>
    <t>Kashmir Super King size</t>
  </si>
  <si>
    <t>Cash budget</t>
  </si>
  <si>
    <t>Sales</t>
  </si>
  <si>
    <t>Total sales</t>
  </si>
  <si>
    <t>Amounts received</t>
  </si>
  <si>
    <t>Feb</t>
  </si>
  <si>
    <t>Opening balance</t>
  </si>
  <si>
    <t>Total payments</t>
  </si>
  <si>
    <t>Closing balance</t>
  </si>
  <si>
    <t>Quantity Sold</t>
  </si>
  <si>
    <t>Invoice Number</t>
  </si>
  <si>
    <t>Unit price, £</t>
  </si>
  <si>
    <t>Total Sales, £</t>
  </si>
  <si>
    <t>Net Sales, £</t>
  </si>
  <si>
    <t>April</t>
  </si>
  <si>
    <t>Cosset SK</t>
  </si>
  <si>
    <t>May</t>
  </si>
  <si>
    <t>June</t>
  </si>
  <si>
    <t>Total receipts</t>
  </si>
  <si>
    <t>Receipts from sales:</t>
  </si>
  <si>
    <t xml:space="preserve">Bumper Beds Ltd </t>
  </si>
  <si>
    <t>Cash Budget</t>
  </si>
  <si>
    <t>Row Labels</t>
  </si>
  <si>
    <t>Grand Total</t>
  </si>
  <si>
    <t>Sum of Total Sales, £</t>
  </si>
  <si>
    <t xml:space="preserve">Month </t>
  </si>
  <si>
    <t>Highest invoice value</t>
  </si>
  <si>
    <t>Lowest invoice value</t>
  </si>
  <si>
    <t xml:space="preserve">July </t>
  </si>
  <si>
    <t>August</t>
  </si>
  <si>
    <t>September</t>
  </si>
  <si>
    <t>October</t>
  </si>
  <si>
    <t>November</t>
  </si>
  <si>
    <t>December</t>
  </si>
  <si>
    <t>Budgeted figures</t>
  </si>
  <si>
    <t>July</t>
  </si>
  <si>
    <t>January</t>
  </si>
  <si>
    <t>Credit sales</t>
  </si>
  <si>
    <t>Credit purchases</t>
  </si>
  <si>
    <t>Wages &amp; salaries</t>
  </si>
  <si>
    <t xml:space="preserve">Other expenses (exc depreciation) </t>
  </si>
  <si>
    <t>Loan receipt</t>
  </si>
  <si>
    <t>Purchases</t>
  </si>
  <si>
    <t>Other expenses</t>
  </si>
  <si>
    <t>Equipment</t>
  </si>
  <si>
    <t xml:space="preserve">Overdraft interest </t>
  </si>
  <si>
    <t xml:space="preserve">Loan repayments </t>
  </si>
  <si>
    <t>Joben Engineering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</si>
</sst>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1" fontId="0" fillId="0" borderId="0" xfId="0" applyNumberFormat="1"/>
    <xf numFmtId="2" fontId="0" fillId="0" borderId="0" xfId="0" applyNumberFormat="1"/>
    <xf numFmtId="0" fontId="3" fillId="0" borderId="0" xfId="0" applyFont="1" applyProtection="1"/>
    <xf numFmtId="44" fontId="3" fillId="0" borderId="0" xfId="1" applyFont="1" applyProtection="1"/>
    <xf numFmtId="0" fontId="3" fillId="0" borderId="4" xfId="0" applyFont="1" applyBorder="1" applyProtection="1"/>
    <xf numFmtId="44" fontId="3" fillId="0" borderId="5" xfId="0" applyNumberFormat="1" applyFont="1" applyBorder="1" applyProtection="1"/>
    <xf numFmtId="0" fontId="3" fillId="0" borderId="0" xfId="0" applyFont="1" applyBorder="1" applyProtection="1"/>
    <xf numFmtId="0" fontId="4" fillId="2" borderId="1" xfId="0" applyFont="1" applyFill="1" applyBorder="1" applyProtection="1"/>
    <xf numFmtId="0" fontId="4" fillId="2" borderId="2" xfId="0" applyFont="1" applyFill="1" applyBorder="1" applyProtection="1"/>
    <xf numFmtId="44" fontId="4" fillId="2" borderId="3" xfId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3" fontId="0" fillId="0" borderId="0" xfId="2" applyFont="1"/>
    <xf numFmtId="3" fontId="3" fillId="0" borderId="0" xfId="0" applyNumberFormat="1" applyFont="1"/>
    <xf numFmtId="3" fontId="4" fillId="0" borderId="0" xfId="0" applyNumberFormat="1" applyFont="1"/>
    <xf numFmtId="3" fontId="4" fillId="0" borderId="6" xfId="0" applyNumberFormat="1" applyFont="1" applyBorder="1"/>
    <xf numFmtId="3" fontId="4" fillId="0" borderId="6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3" fillId="0" borderId="0" xfId="0" applyNumberFormat="1" applyFont="1" applyBorder="1"/>
    <xf numFmtId="3" fontId="5" fillId="0" borderId="6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3" fillId="3" borderId="6" xfId="0" applyNumberFormat="1" applyFont="1" applyFill="1" applyBorder="1"/>
    <xf numFmtId="164" fontId="3" fillId="0" borderId="6" xfId="0" applyNumberFormat="1" applyFont="1" applyBorder="1"/>
    <xf numFmtId="164" fontId="3" fillId="0" borderId="0" xfId="0" applyNumberFormat="1" applyFont="1" applyBorder="1"/>
    <xf numFmtId="164" fontId="4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164" fontId="4" fillId="0" borderId="6" xfId="0" applyNumberFormat="1" applyFont="1" applyBorder="1"/>
    <xf numFmtId="164" fontId="3" fillId="0" borderId="6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6" xfId="0" applyNumberFormat="1" applyBorder="1"/>
    <xf numFmtId="164" fontId="0" fillId="0" borderId="10" xfId="0" applyNumberFormat="1" applyBorder="1"/>
    <xf numFmtId="164" fontId="4" fillId="0" borderId="0" xfId="0" applyNumberFormat="1" applyFont="1" applyAlignment="1">
      <alignment horizontal="left" vertical="top"/>
    </xf>
    <xf numFmtId="0" fontId="0" fillId="0" borderId="7" xfId="0" applyBorder="1" applyAlignment="1">
      <alignment horizontal="left"/>
    </xf>
    <xf numFmtId="165" fontId="0" fillId="0" borderId="6" xfId="2" applyNumberFormat="1" applyFont="1" applyBorder="1"/>
    <xf numFmtId="165" fontId="0" fillId="0" borderId="11" xfId="2" applyNumberFormat="1" applyFont="1" applyFill="1" applyBorder="1"/>
    <xf numFmtId="0" fontId="0" fillId="0" borderId="7" xfId="0" applyBorder="1" applyAlignment="1">
      <alignment horizontal="left" wrapText="1"/>
    </xf>
    <xf numFmtId="3" fontId="7" fillId="0" borderId="6" xfId="0" applyNumberFormat="1" applyFont="1" applyBorder="1"/>
    <xf numFmtId="164" fontId="7" fillId="0" borderId="6" xfId="0" applyNumberFormat="1" applyFont="1" applyBorder="1"/>
    <xf numFmtId="3" fontId="6" fillId="4" borderId="6" xfId="0" applyNumberFormat="1" applyFont="1" applyFill="1" applyBorder="1"/>
    <xf numFmtId="164" fontId="6" fillId="4" borderId="6" xfId="0" applyNumberFormat="1" applyFont="1" applyFill="1" applyBorder="1"/>
    <xf numFmtId="0" fontId="8" fillId="0" borderId="0" xfId="0" applyFont="1"/>
    <xf numFmtId="3" fontId="4" fillId="0" borderId="0" xfId="0" applyNumberFormat="1" applyFont="1" applyBorder="1"/>
    <xf numFmtId="0" fontId="0" fillId="0" borderId="6" xfId="0" applyBorder="1"/>
  </cellXfs>
  <cellStyles count="3">
    <cellStyle name="Comma" xfId="2" builtinId="3"/>
    <cellStyle name="Currency" xfId="1" builtinId="4"/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heriden Amos" id="{704F621C-439A-487C-AD04-0310CEE0CE23}" userId="6a911f56f72e4dc1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eriden Amos" refreshedDate="44450.287827199078" createdVersion="7" refreshedVersion="7" minRefreshableVersion="3" recordCount="189" xr:uid="{12666635-1C71-4A05-A01B-08EAE5274F63}">
  <cacheSource type="worksheet">
    <worksheetSource ref="A1:I190" sheet="9.3 Invoices"/>
  </cacheSource>
  <cacheFields count="9">
    <cacheField name="Item number" numFmtId="0">
      <sharedItems containsSemiMixedTypes="0" containsString="0" containsNumber="1" containsInteger="1" minValue="6958" maxValue="9330"/>
    </cacheField>
    <cacheField name="Type" numFmtId="0">
      <sharedItems/>
    </cacheField>
    <cacheField name="Description" numFmtId="0">
      <sharedItems/>
    </cacheField>
    <cacheField name="Quantity Sold" numFmtId="1">
      <sharedItems containsSemiMixedTypes="0" containsString="0" containsNumber="1" containsInteger="1" minValue="9" maxValue="86"/>
    </cacheField>
    <cacheField name="When" numFmtId="0">
      <sharedItems count="3">
        <s v="February"/>
        <s v="March"/>
        <s v="April"/>
      </sharedItems>
    </cacheField>
    <cacheField name="Invoice Number" numFmtId="0">
      <sharedItems containsSemiMixedTypes="0" containsString="0" containsNumber="1" containsInteger="1" minValue="14587" maxValue="14775"/>
    </cacheField>
    <cacheField name="Unit price, £" numFmtId="43">
      <sharedItems containsSemiMixedTypes="0" containsString="0" containsNumber="1" containsInteger="1" minValue="279" maxValue="799"/>
    </cacheField>
    <cacheField name="Net Sales, £" numFmtId="43">
      <sharedItems containsSemiMixedTypes="0" containsString="0" containsNumber="1" containsInteger="1" minValue="2511" maxValue="68714"/>
    </cacheField>
    <cacheField name="Total Sales, £" numFmtId="43">
      <sharedItems containsSemiMixedTypes="0" containsString="0" containsNumber="1" minValue="3013.2" maxValue="82456.800000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9">
  <r>
    <n v="6958"/>
    <s v="Dreamy City S"/>
    <s v="Grey Single"/>
    <n v="76"/>
    <x v="0"/>
    <n v="14587"/>
    <n v="279"/>
    <n v="21204"/>
    <n v="25444.799999999999"/>
  </r>
  <r>
    <n v="6958"/>
    <s v="Dreamy City S"/>
    <s v="Grey Single"/>
    <n v="23"/>
    <x v="0"/>
    <n v="14588"/>
    <n v="279"/>
    <n v="6417"/>
    <n v="7700.4"/>
  </r>
  <r>
    <n v="6958"/>
    <s v="Dreamy City S"/>
    <s v="Grey Single"/>
    <n v="21"/>
    <x v="0"/>
    <n v="14589"/>
    <n v="279"/>
    <n v="5859"/>
    <n v="7030.8"/>
  </r>
  <r>
    <n v="6958"/>
    <s v="Dreamy City S"/>
    <s v="Grey Single"/>
    <n v="11"/>
    <x v="0"/>
    <n v="14590"/>
    <n v="279"/>
    <n v="3069"/>
    <n v="3682.7999999999997"/>
  </r>
  <r>
    <n v="6958"/>
    <s v="Dreamy City S"/>
    <s v="Grey Single"/>
    <n v="86"/>
    <x v="0"/>
    <n v="14591"/>
    <n v="279"/>
    <n v="23994"/>
    <n v="28792.799999999999"/>
  </r>
  <r>
    <n v="6959"/>
    <s v="Dreamy City D"/>
    <s v="Grey Double "/>
    <n v="20"/>
    <x v="0"/>
    <n v="14592"/>
    <n v="469"/>
    <n v="9380"/>
    <n v="11256"/>
  </r>
  <r>
    <n v="6959"/>
    <s v="Dreamy City D"/>
    <s v="Grey Double "/>
    <n v="65"/>
    <x v="0"/>
    <n v="14593"/>
    <n v="469"/>
    <n v="30485"/>
    <n v="36582"/>
  </r>
  <r>
    <n v="6959"/>
    <s v="Dreamy City D"/>
    <s v="Grey Double "/>
    <n v="27"/>
    <x v="0"/>
    <n v="14594"/>
    <n v="469"/>
    <n v="12663"/>
    <n v="15195.599999999999"/>
  </r>
  <r>
    <n v="6959"/>
    <s v="Dreamy City D"/>
    <s v="Grey Double "/>
    <n v="84"/>
    <x v="0"/>
    <n v="14595"/>
    <n v="469"/>
    <n v="39396"/>
    <n v="47275.199999999997"/>
  </r>
  <r>
    <n v="6960"/>
    <s v="Dreamy City Q"/>
    <s v="Grey Queen size"/>
    <n v="42"/>
    <x v="0"/>
    <n v="14596"/>
    <n v="499"/>
    <n v="20958"/>
    <n v="25149.599999999999"/>
  </r>
  <r>
    <n v="6960"/>
    <s v="Dreamy City Q"/>
    <s v="Grey Queen size"/>
    <n v="28"/>
    <x v="0"/>
    <n v="14597"/>
    <n v="499"/>
    <n v="13972"/>
    <n v="16766.399999999998"/>
  </r>
  <r>
    <n v="6960"/>
    <s v="Dreamy City Q"/>
    <s v="Grey Queen size"/>
    <n v="44"/>
    <x v="0"/>
    <n v="14598"/>
    <n v="499"/>
    <n v="21956"/>
    <n v="26347.200000000001"/>
  </r>
  <r>
    <n v="6960"/>
    <s v="Dreamy City Q"/>
    <s v="Grey Queen size"/>
    <n v="44"/>
    <x v="0"/>
    <n v="14599"/>
    <n v="499"/>
    <n v="21956"/>
    <n v="26347.200000000001"/>
  </r>
  <r>
    <n v="6960"/>
    <s v="Dreamy City Q"/>
    <s v="Grey Queen size"/>
    <n v="84"/>
    <x v="0"/>
    <n v="14600"/>
    <n v="499"/>
    <n v="41916"/>
    <n v="50299.199999999997"/>
  </r>
  <r>
    <n v="6961"/>
    <s v="Dreamy City K"/>
    <s v="Grey King size"/>
    <n v="27"/>
    <x v="0"/>
    <n v="14601"/>
    <n v="599"/>
    <n v="16173"/>
    <n v="19407.599999999999"/>
  </r>
  <r>
    <n v="6961"/>
    <s v="Dreamy City K"/>
    <s v="Grey King size"/>
    <n v="53"/>
    <x v="0"/>
    <n v="14602"/>
    <n v="599"/>
    <n v="31747"/>
    <n v="38096.400000000001"/>
  </r>
  <r>
    <n v="6961"/>
    <s v="Dreamy City K"/>
    <s v="Grey King size"/>
    <n v="37"/>
    <x v="0"/>
    <n v="14603"/>
    <n v="599"/>
    <n v="22163"/>
    <n v="26595.599999999999"/>
  </r>
  <r>
    <n v="6961"/>
    <s v="Dreamy City K"/>
    <s v="Grey King size"/>
    <n v="14"/>
    <x v="0"/>
    <n v="14604"/>
    <n v="599"/>
    <n v="8386"/>
    <n v="10063.199999999999"/>
  </r>
  <r>
    <n v="6961"/>
    <s v="Dreamy City K"/>
    <s v="Grey King size"/>
    <n v="67"/>
    <x v="0"/>
    <n v="14605"/>
    <n v="599"/>
    <n v="40133"/>
    <n v="48159.6"/>
  </r>
  <r>
    <n v="8471"/>
    <s v="Cosy S"/>
    <s v="Oatmeal Single"/>
    <n v="49"/>
    <x v="0"/>
    <n v="14606"/>
    <n v="299"/>
    <n v="14651"/>
    <n v="17581.2"/>
  </r>
  <r>
    <n v="8471"/>
    <s v="Cosy S"/>
    <s v="Oatmeal Single"/>
    <n v="37"/>
    <x v="0"/>
    <n v="14607"/>
    <n v="299"/>
    <n v="11063"/>
    <n v="13275.6"/>
  </r>
  <r>
    <n v="8471"/>
    <s v="Cosy S"/>
    <s v="Oatmeal Single"/>
    <n v="86"/>
    <x v="0"/>
    <n v="14608"/>
    <n v="299"/>
    <n v="25714"/>
    <n v="30856.799999999999"/>
  </r>
  <r>
    <n v="8471"/>
    <s v="Cosy S"/>
    <s v="Oatmeal Single"/>
    <n v="51"/>
    <x v="0"/>
    <n v="14609"/>
    <n v="299"/>
    <n v="15249"/>
    <n v="18298.8"/>
  </r>
  <r>
    <n v="8472"/>
    <s v="Cosy D"/>
    <s v="Oatmeal Double "/>
    <n v="86"/>
    <x v="0"/>
    <n v="14610"/>
    <n v="499"/>
    <n v="42914"/>
    <n v="51496.799999999996"/>
  </r>
  <r>
    <n v="8472"/>
    <s v="Cosy D"/>
    <s v="Oatmeal Double "/>
    <n v="13"/>
    <x v="0"/>
    <n v="14611"/>
    <n v="499"/>
    <n v="6487"/>
    <n v="7784.4"/>
  </r>
  <r>
    <n v="8472"/>
    <s v="Cosy D"/>
    <s v="Oatmeal Double "/>
    <n v="81"/>
    <x v="0"/>
    <n v="14612"/>
    <n v="499"/>
    <n v="40419"/>
    <n v="48502.799999999996"/>
  </r>
  <r>
    <n v="8472"/>
    <s v="Cosy D"/>
    <s v="Oatmeal Double "/>
    <n v="83"/>
    <x v="0"/>
    <n v="14613"/>
    <n v="499"/>
    <n v="41417"/>
    <n v="49700.4"/>
  </r>
  <r>
    <n v="8472"/>
    <s v="Cosy D"/>
    <s v="Oatmeal Double "/>
    <n v="53"/>
    <x v="0"/>
    <n v="14614"/>
    <n v="499"/>
    <n v="26447"/>
    <n v="31736.399999999998"/>
  </r>
  <r>
    <n v="8473"/>
    <s v="Cosy Q"/>
    <s v="Oatmeal Queen size"/>
    <n v="86"/>
    <x v="0"/>
    <n v="14615"/>
    <n v="539"/>
    <n v="46354"/>
    <n v="55624.799999999996"/>
  </r>
  <r>
    <n v="8473"/>
    <s v="Cosy Q"/>
    <s v="Oatmeal Queen size"/>
    <n v="56"/>
    <x v="0"/>
    <n v="14616"/>
    <n v="539"/>
    <n v="30184"/>
    <n v="36220.799999999996"/>
  </r>
  <r>
    <n v="8473"/>
    <s v="Cosy Q"/>
    <s v="Oatmeal Queen size"/>
    <n v="9"/>
    <x v="0"/>
    <n v="14617"/>
    <n v="539"/>
    <n v="4851"/>
    <n v="5821.2"/>
  </r>
  <r>
    <n v="8473"/>
    <s v="Cosy Q"/>
    <s v="Oatmeal Queen size"/>
    <n v="67"/>
    <x v="0"/>
    <n v="14618"/>
    <n v="539"/>
    <n v="36113"/>
    <n v="43335.6"/>
  </r>
  <r>
    <n v="8474"/>
    <s v="Cosy K"/>
    <s v="Oatmeal King size"/>
    <n v="46"/>
    <x v="0"/>
    <n v="14619"/>
    <n v="629"/>
    <n v="28934"/>
    <n v="34720.799999999996"/>
  </r>
  <r>
    <n v="8474"/>
    <s v="Cosy K"/>
    <s v="Oatmeal King size"/>
    <n v="69"/>
    <x v="0"/>
    <n v="14620"/>
    <n v="629"/>
    <n v="43401"/>
    <n v="52081.2"/>
  </r>
  <r>
    <n v="8474"/>
    <s v="Cosy K"/>
    <s v="Oatmeal King size"/>
    <n v="46"/>
    <x v="0"/>
    <n v="14621"/>
    <n v="629"/>
    <n v="28934"/>
    <n v="34720.799999999996"/>
  </r>
  <r>
    <n v="8474"/>
    <s v="Cosy K"/>
    <s v="Oatmeal King size"/>
    <n v="81"/>
    <x v="0"/>
    <n v="14622"/>
    <n v="629"/>
    <n v="50949"/>
    <n v="61138.799999999996"/>
  </r>
  <r>
    <n v="8475"/>
    <s v="Cosy SK"/>
    <s v="Oatmeal Super King size"/>
    <n v="63"/>
    <x v="0"/>
    <n v="14623"/>
    <n v="749"/>
    <n v="47187"/>
    <n v="56624.4"/>
  </r>
  <r>
    <n v="8475"/>
    <s v="Cosy SK"/>
    <s v="Oatmeal Super King size"/>
    <n v="58"/>
    <x v="0"/>
    <n v="14624"/>
    <n v="749"/>
    <n v="43442"/>
    <n v="52130.400000000001"/>
  </r>
  <r>
    <n v="8475"/>
    <s v="Cosy SK"/>
    <s v="Oatmeal Super King size"/>
    <n v="84"/>
    <x v="0"/>
    <n v="14625"/>
    <n v="749"/>
    <n v="62916"/>
    <n v="75499.199999999997"/>
  </r>
  <r>
    <n v="8475"/>
    <s v="Cosy SK"/>
    <s v="Oatmeal Super King size"/>
    <n v="28"/>
    <x v="0"/>
    <n v="14626"/>
    <n v="749"/>
    <n v="20972"/>
    <n v="25166.399999999998"/>
  </r>
  <r>
    <n v="9326"/>
    <s v="Cosset S"/>
    <s v="Kashmir Single"/>
    <n v="49"/>
    <x v="0"/>
    <n v="14627"/>
    <n v="339"/>
    <n v="16611"/>
    <n v="19933.2"/>
  </r>
  <r>
    <n v="9326"/>
    <s v="Cosset S"/>
    <s v="Kashmir Single"/>
    <n v="60"/>
    <x v="0"/>
    <n v="14628"/>
    <n v="339"/>
    <n v="20340"/>
    <n v="24408"/>
  </r>
  <r>
    <n v="9326"/>
    <s v="Cosset S"/>
    <s v="Kashmir Single"/>
    <n v="46"/>
    <x v="0"/>
    <n v="14629"/>
    <n v="339"/>
    <n v="15594"/>
    <n v="18712.8"/>
  </r>
  <r>
    <n v="9326"/>
    <s v="Cosset S"/>
    <s v="Kashmir Single"/>
    <n v="23"/>
    <x v="0"/>
    <n v="14630"/>
    <n v="339"/>
    <n v="7797"/>
    <n v="9356.4"/>
  </r>
  <r>
    <n v="9327"/>
    <s v="Cosset D"/>
    <s v="Kashmir Double "/>
    <n v="69"/>
    <x v="0"/>
    <n v="14631"/>
    <n v="529"/>
    <n v="36501"/>
    <n v="43801.2"/>
  </r>
  <r>
    <n v="9327"/>
    <s v="Cosset D"/>
    <s v="Kashmir Double "/>
    <n v="58"/>
    <x v="0"/>
    <n v="14632"/>
    <n v="529"/>
    <n v="30682"/>
    <n v="36818.400000000001"/>
  </r>
  <r>
    <n v="9327"/>
    <s v="Cosset D"/>
    <s v="Kashmir Double "/>
    <n v="65"/>
    <x v="0"/>
    <n v="14633"/>
    <n v="529"/>
    <n v="34385"/>
    <n v="41262"/>
  </r>
  <r>
    <n v="9327"/>
    <s v="Cosset D"/>
    <s v="Kashmir Double "/>
    <n v="16"/>
    <x v="0"/>
    <n v="14634"/>
    <n v="529"/>
    <n v="8464"/>
    <n v="10156.799999999999"/>
  </r>
  <r>
    <n v="9328"/>
    <s v="Cosset Q"/>
    <s v="Kashmir Queen size"/>
    <n v="72"/>
    <x v="0"/>
    <n v="14635"/>
    <n v="659"/>
    <n v="47448"/>
    <n v="56937.599999999999"/>
  </r>
  <r>
    <n v="9328"/>
    <s v="Cosset Q"/>
    <s v="Kashmir Queen size"/>
    <n v="28"/>
    <x v="0"/>
    <n v="14636"/>
    <n v="659"/>
    <n v="18452"/>
    <n v="22142.399999999998"/>
  </r>
  <r>
    <n v="9328"/>
    <s v="Cosset Q"/>
    <s v="Kashmir Queen size"/>
    <n v="58"/>
    <x v="0"/>
    <n v="14637"/>
    <n v="659"/>
    <n v="38222"/>
    <n v="45866.400000000001"/>
  </r>
  <r>
    <n v="9328"/>
    <s v="Cosset Q"/>
    <s v="Kashmir Queen size"/>
    <n v="21"/>
    <x v="0"/>
    <n v="14638"/>
    <n v="659"/>
    <n v="13839"/>
    <n v="16606.8"/>
  </r>
  <r>
    <n v="9329"/>
    <s v="Cosset K"/>
    <s v="Kashmir King size"/>
    <n v="28"/>
    <x v="0"/>
    <n v="14639"/>
    <n v="699"/>
    <n v="19572"/>
    <n v="23486.399999999998"/>
  </r>
  <r>
    <n v="9329"/>
    <s v="Cosset K"/>
    <s v="Kashmir King size"/>
    <n v="48"/>
    <x v="0"/>
    <n v="14640"/>
    <n v="699"/>
    <n v="33552"/>
    <n v="40262.400000000001"/>
  </r>
  <r>
    <n v="9329"/>
    <s v="Cosset K"/>
    <s v="Kashmir King size"/>
    <n v="21"/>
    <x v="0"/>
    <n v="14641"/>
    <n v="699"/>
    <n v="14679"/>
    <n v="17614.8"/>
  </r>
  <r>
    <n v="9329"/>
    <s v="Cosset K"/>
    <s v="Kashmir King size"/>
    <n v="23"/>
    <x v="0"/>
    <n v="14642"/>
    <n v="699"/>
    <n v="16077"/>
    <n v="19292.399999999998"/>
  </r>
  <r>
    <n v="9330"/>
    <s v="Cosset SK"/>
    <s v="Kashmir Super King size"/>
    <n v="56"/>
    <x v="0"/>
    <n v="14643"/>
    <n v="799"/>
    <n v="44744"/>
    <n v="53692.799999999996"/>
  </r>
  <r>
    <n v="9330"/>
    <s v="Cosset SK"/>
    <s v="Kashmir Super King size"/>
    <n v="86"/>
    <x v="0"/>
    <n v="14644"/>
    <n v="799"/>
    <n v="68714"/>
    <n v="82456.800000000003"/>
  </r>
  <r>
    <n v="9330"/>
    <s v="Cosset SK"/>
    <s v="Kashmir Super King size"/>
    <n v="16"/>
    <x v="0"/>
    <n v="14645"/>
    <n v="799"/>
    <n v="12784"/>
    <n v="15340.8"/>
  </r>
  <r>
    <n v="9330"/>
    <s v="Cosset SK"/>
    <s v="Kashmir Super King size"/>
    <n v="74"/>
    <x v="0"/>
    <n v="14646"/>
    <n v="799"/>
    <n v="59126"/>
    <n v="70951.199999999997"/>
  </r>
  <r>
    <n v="6958"/>
    <s v="Dreamy City S"/>
    <s v="Grey Single"/>
    <n v="28"/>
    <x v="1"/>
    <n v="14647"/>
    <n v="279"/>
    <n v="7812"/>
    <n v="9374.4"/>
  </r>
  <r>
    <n v="6958"/>
    <s v="Dreamy City S"/>
    <s v="Grey Single"/>
    <n v="53"/>
    <x v="1"/>
    <n v="14648"/>
    <n v="279"/>
    <n v="14787"/>
    <n v="17744.399999999998"/>
  </r>
  <r>
    <n v="6958"/>
    <s v="Dreamy City S"/>
    <s v="Grey Single"/>
    <n v="18"/>
    <x v="1"/>
    <n v="14649"/>
    <n v="279"/>
    <n v="5022"/>
    <n v="6026.4"/>
  </r>
  <r>
    <n v="6958"/>
    <s v="Dreamy City S"/>
    <s v="Grey Single"/>
    <n v="9"/>
    <x v="1"/>
    <n v="14650"/>
    <n v="279"/>
    <n v="2511"/>
    <n v="3013.2"/>
  </r>
  <r>
    <n v="6958"/>
    <s v="Dreamy City S"/>
    <s v="Grey Single"/>
    <n v="28"/>
    <x v="1"/>
    <n v="14651"/>
    <n v="279"/>
    <n v="7812"/>
    <n v="9374.4"/>
  </r>
  <r>
    <n v="6959"/>
    <s v="Dreamy City D"/>
    <s v="Grey Double "/>
    <n v="56"/>
    <x v="1"/>
    <n v="14652"/>
    <n v="469"/>
    <n v="26264"/>
    <n v="31516.799999999999"/>
  </r>
  <r>
    <n v="6959"/>
    <s v="Dreamy City D"/>
    <s v="Grey Double "/>
    <n v="81"/>
    <x v="1"/>
    <n v="14653"/>
    <n v="469"/>
    <n v="37989"/>
    <n v="45586.799999999996"/>
  </r>
  <r>
    <n v="6959"/>
    <s v="Dreamy City D"/>
    <s v="Grey Double "/>
    <n v="41"/>
    <x v="1"/>
    <n v="14654"/>
    <n v="469"/>
    <n v="19229"/>
    <n v="23074.799999999999"/>
  </r>
  <r>
    <n v="6959"/>
    <s v="Dreamy City D"/>
    <s v="Grey Double "/>
    <n v="84"/>
    <x v="1"/>
    <n v="14655"/>
    <n v="469"/>
    <n v="39396"/>
    <n v="47275.199999999997"/>
  </r>
  <r>
    <n v="6960"/>
    <s v="Dreamy City Q"/>
    <s v="Grey Queen size"/>
    <n v="13"/>
    <x v="1"/>
    <n v="14656"/>
    <n v="499"/>
    <n v="6487"/>
    <n v="7784.4"/>
  </r>
  <r>
    <n v="6960"/>
    <s v="Dreamy City Q"/>
    <s v="Grey Queen size"/>
    <n v="70"/>
    <x v="1"/>
    <n v="14657"/>
    <n v="499"/>
    <n v="34930"/>
    <n v="41916"/>
  </r>
  <r>
    <n v="6960"/>
    <s v="Dreamy City Q"/>
    <s v="Grey Queen size"/>
    <n v="62"/>
    <x v="1"/>
    <n v="14658"/>
    <n v="499"/>
    <n v="30938"/>
    <n v="37125.599999999999"/>
  </r>
  <r>
    <n v="6960"/>
    <s v="Dreamy City Q"/>
    <s v="Grey Queen size"/>
    <n v="62"/>
    <x v="1"/>
    <n v="14659"/>
    <n v="499"/>
    <n v="30938"/>
    <n v="37125.599999999999"/>
  </r>
  <r>
    <n v="6961"/>
    <s v="Dreamy City K"/>
    <s v="Grey King size"/>
    <n v="74"/>
    <x v="1"/>
    <n v="14660"/>
    <n v="599"/>
    <n v="44326"/>
    <n v="53191.199999999997"/>
  </r>
  <r>
    <n v="6961"/>
    <s v="Dreamy City K"/>
    <s v="Grey King size"/>
    <n v="79"/>
    <x v="1"/>
    <n v="14661"/>
    <n v="599"/>
    <n v="47321"/>
    <n v="56785.2"/>
  </r>
  <r>
    <n v="6961"/>
    <s v="Dreamy City K"/>
    <s v="Grey King size"/>
    <n v="49"/>
    <x v="1"/>
    <n v="14662"/>
    <n v="599"/>
    <n v="29351"/>
    <n v="35221.199999999997"/>
  </r>
  <r>
    <n v="6961"/>
    <s v="Dreamy City K"/>
    <s v="Grey King size"/>
    <n v="51"/>
    <x v="1"/>
    <n v="14663"/>
    <n v="599"/>
    <n v="30549"/>
    <n v="36658.799999999996"/>
  </r>
  <r>
    <n v="6961"/>
    <s v="Dreamy City K"/>
    <s v="Grey King size"/>
    <n v="14"/>
    <x v="1"/>
    <n v="14664"/>
    <n v="599"/>
    <n v="8386"/>
    <n v="10063.199999999999"/>
  </r>
  <r>
    <n v="8471"/>
    <s v="Cosy S"/>
    <s v="Oatmeal Single"/>
    <n v="51"/>
    <x v="1"/>
    <n v="14665"/>
    <n v="299"/>
    <n v="15249"/>
    <n v="18298.8"/>
  </r>
  <r>
    <n v="8471"/>
    <s v="Cosy S"/>
    <s v="Oatmeal Single"/>
    <n v="37"/>
    <x v="1"/>
    <n v="14666"/>
    <n v="299"/>
    <n v="11063"/>
    <n v="13275.6"/>
  </r>
  <r>
    <n v="8471"/>
    <s v="Cosy S"/>
    <s v="Oatmeal Single"/>
    <n v="25"/>
    <x v="1"/>
    <n v="14667"/>
    <n v="299"/>
    <n v="7475"/>
    <n v="8970"/>
  </r>
  <r>
    <n v="8471"/>
    <s v="Cosy S"/>
    <s v="Oatmeal Single"/>
    <n v="79"/>
    <x v="1"/>
    <n v="14668"/>
    <n v="299"/>
    <n v="23621"/>
    <n v="28345.200000000001"/>
  </r>
  <r>
    <n v="8471"/>
    <s v="Cosy S"/>
    <s v="Oatmeal Single"/>
    <n v="69"/>
    <x v="1"/>
    <n v="14669"/>
    <n v="299"/>
    <n v="20631"/>
    <n v="24757.200000000001"/>
  </r>
  <r>
    <n v="8472"/>
    <s v="Cosy D"/>
    <s v="Oatmeal Double "/>
    <n v="46"/>
    <x v="1"/>
    <n v="14670"/>
    <n v="499"/>
    <n v="22954"/>
    <n v="27544.799999999999"/>
  </r>
  <r>
    <n v="8472"/>
    <s v="Cosy D"/>
    <s v="Oatmeal Double "/>
    <n v="72"/>
    <x v="1"/>
    <n v="14671"/>
    <n v="499"/>
    <n v="35928"/>
    <n v="43113.599999999999"/>
  </r>
  <r>
    <n v="8472"/>
    <s v="Cosy D"/>
    <s v="Oatmeal Double "/>
    <n v="63"/>
    <x v="1"/>
    <n v="14672"/>
    <n v="499"/>
    <n v="31437"/>
    <n v="37724.400000000001"/>
  </r>
  <r>
    <n v="8472"/>
    <s v="Cosy D"/>
    <s v="Oatmeal Double "/>
    <n v="58"/>
    <x v="1"/>
    <n v="14673"/>
    <n v="499"/>
    <n v="28942"/>
    <n v="34730.400000000001"/>
  </r>
  <r>
    <n v="8473"/>
    <s v="Cosy Q"/>
    <s v="Oatmeal Queen size"/>
    <n v="65"/>
    <x v="1"/>
    <n v="14674"/>
    <n v="539"/>
    <n v="35035"/>
    <n v="42042"/>
  </r>
  <r>
    <n v="8473"/>
    <s v="Cosy Q"/>
    <s v="Oatmeal Queen size"/>
    <n v="65"/>
    <x v="1"/>
    <n v="14675"/>
    <n v="539"/>
    <n v="35035"/>
    <n v="42042"/>
  </r>
  <r>
    <n v="8473"/>
    <s v="Cosy Q"/>
    <s v="Oatmeal Queen size"/>
    <n v="49"/>
    <x v="1"/>
    <n v="14676"/>
    <n v="539"/>
    <n v="26411"/>
    <n v="31693.199999999997"/>
  </r>
  <r>
    <n v="8473"/>
    <s v="Cosy Q"/>
    <s v="Oatmeal Queen size"/>
    <n v="60"/>
    <x v="1"/>
    <n v="14677"/>
    <n v="539"/>
    <n v="32340"/>
    <n v="38808"/>
  </r>
  <r>
    <n v="8474"/>
    <s v="Cosy K"/>
    <s v="Oatmeal King size"/>
    <n v="84"/>
    <x v="1"/>
    <n v="14678"/>
    <n v="629"/>
    <n v="52836"/>
    <n v="63403.199999999997"/>
  </r>
  <r>
    <n v="8474"/>
    <s v="Cosy K"/>
    <s v="Oatmeal King size"/>
    <n v="9"/>
    <x v="1"/>
    <n v="14679"/>
    <n v="629"/>
    <n v="5661"/>
    <n v="6793.2"/>
  </r>
  <r>
    <n v="8474"/>
    <s v="Cosy K"/>
    <s v="Oatmeal King size"/>
    <n v="69"/>
    <x v="1"/>
    <n v="14680"/>
    <n v="629"/>
    <n v="43401"/>
    <n v="52081.2"/>
  </r>
  <r>
    <n v="8474"/>
    <s v="Cosy K"/>
    <s v="Oatmeal King size"/>
    <n v="58"/>
    <x v="1"/>
    <n v="14681"/>
    <n v="629"/>
    <n v="36482"/>
    <n v="43778.400000000001"/>
  </r>
  <r>
    <n v="8475"/>
    <s v="Cosy SK"/>
    <s v="Oatmeal Super King size"/>
    <n v="25"/>
    <x v="1"/>
    <n v="14682"/>
    <n v="749"/>
    <n v="18725"/>
    <n v="22470"/>
  </r>
  <r>
    <n v="8475"/>
    <s v="Cosy SK"/>
    <s v="Oatmeal Super King size"/>
    <n v="21"/>
    <x v="1"/>
    <n v="14683"/>
    <n v="749"/>
    <n v="15729"/>
    <n v="18874.8"/>
  </r>
  <r>
    <n v="8475"/>
    <s v="Cosy SK"/>
    <s v="Oatmeal Super King size"/>
    <n v="65"/>
    <x v="1"/>
    <n v="14684"/>
    <n v="749"/>
    <n v="48685"/>
    <n v="58422"/>
  </r>
  <r>
    <n v="8475"/>
    <s v="Cosy SK"/>
    <s v="Oatmeal Super King size"/>
    <n v="28"/>
    <x v="1"/>
    <n v="14685"/>
    <n v="749"/>
    <n v="20972"/>
    <n v="25166.399999999998"/>
  </r>
  <r>
    <n v="9326"/>
    <s v="Cosset S"/>
    <s v="Kashmir Single"/>
    <n v="48"/>
    <x v="1"/>
    <n v="14686"/>
    <n v="339"/>
    <n v="16272"/>
    <n v="19526.399999999998"/>
  </r>
  <r>
    <n v="9326"/>
    <s v="Cosset S"/>
    <s v="Kashmir Single"/>
    <n v="76"/>
    <x v="1"/>
    <n v="14687"/>
    <n v="339"/>
    <n v="25764"/>
    <n v="30916.799999999999"/>
  </r>
  <r>
    <n v="9326"/>
    <s v="Cosset S"/>
    <s v="Kashmir Single"/>
    <n v="27"/>
    <x v="1"/>
    <n v="14688"/>
    <n v="339"/>
    <n v="9153"/>
    <n v="10983.6"/>
  </r>
  <r>
    <n v="9326"/>
    <s v="Cosset S"/>
    <s v="Kashmir Single"/>
    <n v="42"/>
    <x v="1"/>
    <n v="14689"/>
    <n v="339"/>
    <n v="14238"/>
    <n v="17085.599999999999"/>
  </r>
  <r>
    <n v="9326"/>
    <s v="Cosset S"/>
    <s v="Kashmir Single"/>
    <n v="77"/>
    <x v="1"/>
    <n v="14690"/>
    <n v="339"/>
    <n v="26103"/>
    <n v="31323.599999999999"/>
  </r>
  <r>
    <n v="9326"/>
    <s v="Cosset S"/>
    <s v="Kashmir Single"/>
    <n v="32"/>
    <x v="1"/>
    <n v="14691"/>
    <n v="339"/>
    <n v="10848"/>
    <n v="13017.6"/>
  </r>
  <r>
    <n v="9327"/>
    <s v="Cosset D"/>
    <s v="Kashmir Double "/>
    <n v="14"/>
    <x v="1"/>
    <n v="14692"/>
    <n v="529"/>
    <n v="7406"/>
    <n v="8887.1999999999989"/>
  </r>
  <r>
    <n v="9327"/>
    <s v="Cosset D"/>
    <s v="Kashmir Double "/>
    <n v="32"/>
    <x v="1"/>
    <n v="14693"/>
    <n v="529"/>
    <n v="16928"/>
    <n v="20313.599999999999"/>
  </r>
  <r>
    <n v="9327"/>
    <s v="Cosset D"/>
    <s v="Kashmir Double "/>
    <n v="77"/>
    <x v="1"/>
    <n v="14694"/>
    <n v="529"/>
    <n v="40733"/>
    <n v="48879.6"/>
  </r>
  <r>
    <n v="9327"/>
    <s v="Cosset D"/>
    <s v="Kashmir Double "/>
    <n v="32"/>
    <x v="1"/>
    <n v="14695"/>
    <n v="529"/>
    <n v="16928"/>
    <n v="20313.599999999999"/>
  </r>
  <r>
    <n v="9327"/>
    <s v="Cosset D"/>
    <s v="Kashmir Double "/>
    <n v="21"/>
    <x v="1"/>
    <n v="14696"/>
    <n v="529"/>
    <n v="11109"/>
    <n v="13330.8"/>
  </r>
  <r>
    <n v="9328"/>
    <s v="Cosset Q"/>
    <s v="Kashmir Queen size"/>
    <n v="20"/>
    <x v="1"/>
    <n v="14697"/>
    <n v="659"/>
    <n v="13180"/>
    <n v="15816"/>
  </r>
  <r>
    <n v="9328"/>
    <s v="Cosset Q"/>
    <s v="Kashmir Queen size"/>
    <n v="20"/>
    <x v="1"/>
    <n v="14698"/>
    <n v="659"/>
    <n v="13180"/>
    <n v="15816"/>
  </r>
  <r>
    <n v="9328"/>
    <s v="Cosset Q"/>
    <s v="Kashmir Queen size"/>
    <n v="79"/>
    <x v="1"/>
    <n v="14699"/>
    <n v="659"/>
    <n v="52061"/>
    <n v="62473.2"/>
  </r>
  <r>
    <n v="9328"/>
    <s v="Cosset Q"/>
    <s v="Kashmir Queen size"/>
    <n v="14"/>
    <x v="1"/>
    <n v="14700"/>
    <n v="659"/>
    <n v="9226"/>
    <n v="11071.199999999999"/>
  </r>
  <r>
    <n v="9329"/>
    <s v="Cosset K"/>
    <s v="Kashmir King size"/>
    <n v="76"/>
    <x v="1"/>
    <n v="14701"/>
    <n v="699"/>
    <n v="53124"/>
    <n v="63748.799999999996"/>
  </r>
  <r>
    <n v="9329"/>
    <s v="Cosset K"/>
    <s v="Kashmir King size"/>
    <n v="58"/>
    <x v="1"/>
    <n v="14702"/>
    <n v="699"/>
    <n v="40542"/>
    <n v="48650.400000000001"/>
  </r>
  <r>
    <n v="9329"/>
    <s v="Cosset K"/>
    <s v="Kashmir King size"/>
    <n v="27"/>
    <x v="1"/>
    <n v="14703"/>
    <n v="699"/>
    <n v="18873"/>
    <n v="22647.599999999999"/>
  </r>
  <r>
    <n v="9329"/>
    <s v="Cosset K"/>
    <s v="Kashmir King size"/>
    <n v="63"/>
    <x v="1"/>
    <n v="14704"/>
    <n v="699"/>
    <n v="44037"/>
    <n v="52844.4"/>
  </r>
  <r>
    <n v="9330"/>
    <s v="Cosset SK"/>
    <s v="Kashmir Super King size"/>
    <n v="69"/>
    <x v="1"/>
    <n v="14705"/>
    <n v="799"/>
    <n v="55131"/>
    <n v="66157.2"/>
  </r>
  <r>
    <n v="9330"/>
    <s v="Cosset SK"/>
    <s v="Kashmir Super King size"/>
    <n v="32"/>
    <x v="1"/>
    <n v="14706"/>
    <n v="799"/>
    <n v="25568"/>
    <n v="30681.599999999999"/>
  </r>
  <r>
    <n v="9330"/>
    <s v="Cosset SK"/>
    <s v="Kashmir Super King size"/>
    <n v="77"/>
    <x v="1"/>
    <n v="14707"/>
    <n v="799"/>
    <n v="61523"/>
    <n v="73827.599999999991"/>
  </r>
  <r>
    <n v="9330"/>
    <s v="Cosset SK"/>
    <s v="Kashmir Super King size"/>
    <n v="30"/>
    <x v="1"/>
    <n v="14708"/>
    <n v="799"/>
    <n v="23970"/>
    <n v="28764"/>
  </r>
  <r>
    <n v="9330"/>
    <s v="Cosset SK"/>
    <s v="Kashmir Super King size"/>
    <n v="67"/>
    <x v="1"/>
    <n v="14709"/>
    <n v="799"/>
    <n v="53533"/>
    <n v="64239.6"/>
  </r>
  <r>
    <n v="6958"/>
    <s v="Dreamy City S"/>
    <s v="Grey Single"/>
    <n v="56"/>
    <x v="2"/>
    <n v="14710"/>
    <n v="279"/>
    <n v="15624"/>
    <n v="18748.8"/>
  </r>
  <r>
    <n v="6958"/>
    <s v="Dreamy City S"/>
    <s v="Grey Single"/>
    <n v="53"/>
    <x v="2"/>
    <n v="14711"/>
    <n v="279"/>
    <n v="14787"/>
    <n v="17744.399999999998"/>
  </r>
  <r>
    <n v="6958"/>
    <s v="Dreamy City S"/>
    <s v="Grey Single"/>
    <n v="53"/>
    <x v="2"/>
    <n v="14712"/>
    <n v="279"/>
    <n v="14787"/>
    <n v="17744.399999999998"/>
  </r>
  <r>
    <n v="6958"/>
    <s v="Dreamy City S"/>
    <s v="Grey Single"/>
    <n v="34"/>
    <x v="2"/>
    <n v="14713"/>
    <n v="279"/>
    <n v="9486"/>
    <n v="11383.199999999999"/>
  </r>
  <r>
    <n v="6958"/>
    <s v="Dreamy City S"/>
    <s v="Grey Single"/>
    <n v="39"/>
    <x v="2"/>
    <n v="14714"/>
    <n v="279"/>
    <n v="10881"/>
    <n v="13057.199999999999"/>
  </r>
  <r>
    <n v="6959"/>
    <s v="Dreamy City D"/>
    <s v="Grey Double "/>
    <n v="34"/>
    <x v="2"/>
    <n v="14715"/>
    <n v="469"/>
    <n v="15946"/>
    <n v="19135.2"/>
  </r>
  <r>
    <n v="6959"/>
    <s v="Dreamy City D"/>
    <s v="Grey Double "/>
    <n v="14"/>
    <x v="2"/>
    <n v="14716"/>
    <n v="469"/>
    <n v="6566"/>
    <n v="7879.2"/>
  </r>
  <r>
    <n v="6959"/>
    <s v="Dreamy City D"/>
    <s v="Grey Double "/>
    <n v="41"/>
    <x v="2"/>
    <n v="14717"/>
    <n v="469"/>
    <n v="19229"/>
    <n v="23074.799999999999"/>
  </r>
  <r>
    <n v="6959"/>
    <s v="Dreamy City D"/>
    <s v="Grey Double "/>
    <n v="14"/>
    <x v="2"/>
    <n v="14718"/>
    <n v="469"/>
    <n v="6566"/>
    <n v="7879.2"/>
  </r>
  <r>
    <n v="6959"/>
    <s v="Dreamy City D"/>
    <s v="Grey Double "/>
    <n v="37"/>
    <x v="2"/>
    <n v="14719"/>
    <n v="469"/>
    <n v="17353"/>
    <n v="20823.599999999999"/>
  </r>
  <r>
    <n v="6959"/>
    <s v="Dreamy City D"/>
    <s v="Grey Double "/>
    <n v="34"/>
    <x v="2"/>
    <n v="14720"/>
    <n v="469"/>
    <n v="15946"/>
    <n v="19135.2"/>
  </r>
  <r>
    <n v="6960"/>
    <s v="Dreamy City Q"/>
    <s v="Grey Queen size"/>
    <n v="62"/>
    <x v="2"/>
    <n v="14721"/>
    <n v="499"/>
    <n v="30938"/>
    <n v="37125.599999999999"/>
  </r>
  <r>
    <n v="6960"/>
    <s v="Dreamy City Q"/>
    <s v="Grey Queen size"/>
    <n v="74"/>
    <x v="2"/>
    <n v="14722"/>
    <n v="499"/>
    <n v="36926"/>
    <n v="44311.199999999997"/>
  </r>
  <r>
    <n v="6960"/>
    <s v="Dreamy City Q"/>
    <s v="Grey Queen size"/>
    <n v="79"/>
    <x v="2"/>
    <n v="14723"/>
    <n v="499"/>
    <n v="39421"/>
    <n v="47305.2"/>
  </r>
  <r>
    <n v="6960"/>
    <s v="Dreamy City Q"/>
    <s v="Grey Queen size"/>
    <n v="53"/>
    <x v="2"/>
    <n v="14724"/>
    <n v="499"/>
    <n v="26447"/>
    <n v="31736.399999999998"/>
  </r>
  <r>
    <n v="6961"/>
    <s v="Dreamy City K"/>
    <s v="Grey King size"/>
    <n v="60"/>
    <x v="2"/>
    <n v="14725"/>
    <n v="599"/>
    <n v="35940"/>
    <n v="43128"/>
  </r>
  <r>
    <n v="6961"/>
    <s v="Dreamy City K"/>
    <s v="Grey King size"/>
    <n v="20"/>
    <x v="2"/>
    <n v="14726"/>
    <n v="599"/>
    <n v="11980"/>
    <n v="14376"/>
  </r>
  <r>
    <n v="6961"/>
    <s v="Dreamy City K"/>
    <s v="Grey King size"/>
    <n v="72"/>
    <x v="2"/>
    <n v="14727"/>
    <n v="599"/>
    <n v="43128"/>
    <n v="51753.599999999999"/>
  </r>
  <r>
    <n v="6961"/>
    <s v="Dreamy City K"/>
    <s v="Grey King size"/>
    <n v="55"/>
    <x v="2"/>
    <n v="14728"/>
    <n v="599"/>
    <n v="32945"/>
    <n v="39534"/>
  </r>
  <r>
    <n v="6961"/>
    <s v="Dreamy City K"/>
    <s v="Grey King size"/>
    <n v="55"/>
    <x v="2"/>
    <n v="14729"/>
    <n v="599"/>
    <n v="32945"/>
    <n v="39534"/>
  </r>
  <r>
    <n v="8471"/>
    <s v="Cosy S"/>
    <s v="Oatmeal Single"/>
    <n v="20"/>
    <x v="2"/>
    <n v="14730"/>
    <n v="299"/>
    <n v="5980"/>
    <n v="7176"/>
  </r>
  <r>
    <n v="8471"/>
    <s v="Cosy S"/>
    <s v="Oatmeal Single"/>
    <n v="23"/>
    <x v="2"/>
    <n v="14731"/>
    <n v="299"/>
    <n v="6877"/>
    <n v="8252.4"/>
  </r>
  <r>
    <n v="8471"/>
    <s v="Cosy S"/>
    <s v="Oatmeal Single"/>
    <n v="28"/>
    <x v="2"/>
    <n v="14732"/>
    <n v="299"/>
    <n v="8372"/>
    <n v="10046.4"/>
  </r>
  <r>
    <n v="8471"/>
    <s v="Cosy S"/>
    <s v="Oatmeal Single"/>
    <n v="84"/>
    <x v="2"/>
    <n v="14733"/>
    <n v="299"/>
    <n v="25116"/>
    <n v="30139.199999999997"/>
  </r>
  <r>
    <n v="8471"/>
    <s v="Cosy S"/>
    <s v="Oatmeal Single"/>
    <n v="18"/>
    <x v="2"/>
    <n v="14734"/>
    <n v="299"/>
    <n v="5382"/>
    <n v="6458.4"/>
  </r>
  <r>
    <n v="8472"/>
    <s v="Cosy D"/>
    <s v="Oatmeal Double "/>
    <n v="81"/>
    <x v="2"/>
    <n v="14735"/>
    <n v="499"/>
    <n v="40419"/>
    <n v="48502.799999999996"/>
  </r>
  <r>
    <n v="8472"/>
    <s v="Cosy D"/>
    <s v="Oatmeal Double "/>
    <n v="14"/>
    <x v="2"/>
    <n v="14736"/>
    <n v="499"/>
    <n v="6986"/>
    <n v="8383.1999999999989"/>
  </r>
  <r>
    <n v="8472"/>
    <s v="Cosy D"/>
    <s v="Oatmeal Double "/>
    <n v="46"/>
    <x v="2"/>
    <n v="14737"/>
    <n v="499"/>
    <n v="22954"/>
    <n v="27544.799999999999"/>
  </r>
  <r>
    <n v="8472"/>
    <s v="Cosy D"/>
    <s v="Oatmeal Double "/>
    <n v="23"/>
    <x v="2"/>
    <n v="14738"/>
    <n v="499"/>
    <n v="11477"/>
    <n v="13772.4"/>
  </r>
  <r>
    <n v="8473"/>
    <s v="Cosy Q"/>
    <s v="Oatmeal Queen size"/>
    <n v="41"/>
    <x v="2"/>
    <n v="14739"/>
    <n v="539"/>
    <n v="22099"/>
    <n v="26518.799999999999"/>
  </r>
  <r>
    <n v="8473"/>
    <s v="Cosy Q"/>
    <s v="Oatmeal Queen size"/>
    <n v="60"/>
    <x v="2"/>
    <n v="14740"/>
    <n v="539"/>
    <n v="32340"/>
    <n v="38808"/>
  </r>
  <r>
    <n v="8473"/>
    <s v="Cosy Q"/>
    <s v="Oatmeal Queen size"/>
    <n v="60"/>
    <x v="2"/>
    <n v="14741"/>
    <n v="539"/>
    <n v="32340"/>
    <n v="38808"/>
  </r>
  <r>
    <n v="8473"/>
    <s v="Cosy Q"/>
    <s v="Oatmeal Queen size"/>
    <n v="21"/>
    <x v="2"/>
    <n v="14742"/>
    <n v="539"/>
    <n v="11319"/>
    <n v="13582.8"/>
  </r>
  <r>
    <n v="8474"/>
    <s v="Cosy K"/>
    <s v="Oatmeal King size"/>
    <n v="76"/>
    <x v="2"/>
    <n v="14743"/>
    <n v="629"/>
    <n v="47804"/>
    <n v="57364.799999999996"/>
  </r>
  <r>
    <n v="8474"/>
    <s v="Cosy K"/>
    <s v="Oatmeal King size"/>
    <n v="42"/>
    <x v="2"/>
    <n v="14744"/>
    <n v="629"/>
    <n v="26418"/>
    <n v="31701.599999999999"/>
  </r>
  <r>
    <n v="8474"/>
    <s v="Cosy K"/>
    <s v="Oatmeal King size"/>
    <n v="30"/>
    <x v="2"/>
    <n v="14745"/>
    <n v="629"/>
    <n v="18870"/>
    <n v="22644"/>
  </r>
  <r>
    <n v="8474"/>
    <s v="Cosy K"/>
    <s v="Oatmeal King size"/>
    <n v="16"/>
    <x v="2"/>
    <n v="14746"/>
    <n v="629"/>
    <n v="10064"/>
    <n v="12076.8"/>
  </r>
  <r>
    <n v="8474"/>
    <s v="Cosy K"/>
    <s v="Oatmeal King size"/>
    <n v="25"/>
    <x v="2"/>
    <n v="14747"/>
    <n v="629"/>
    <n v="15725"/>
    <n v="18870"/>
  </r>
  <r>
    <n v="8474"/>
    <s v="Cosy K"/>
    <s v="Oatmeal King size"/>
    <n v="37"/>
    <x v="2"/>
    <n v="14748"/>
    <n v="629"/>
    <n v="23273"/>
    <n v="27927.599999999999"/>
  </r>
  <r>
    <n v="8475"/>
    <s v="Cosy SK"/>
    <s v="Oatmeal Super King size"/>
    <n v="23"/>
    <x v="2"/>
    <n v="14749"/>
    <n v="749"/>
    <n v="17227"/>
    <n v="20672.399999999998"/>
  </r>
  <r>
    <n v="8475"/>
    <s v="Cosy SK"/>
    <s v="Oatmeal Super King size"/>
    <n v="69"/>
    <x v="2"/>
    <n v="14750"/>
    <n v="749"/>
    <n v="51681"/>
    <n v="62017.2"/>
  </r>
  <r>
    <n v="8475"/>
    <s v="Cosy SK"/>
    <s v="Oatmeal Super King size"/>
    <n v="23"/>
    <x v="2"/>
    <n v="14751"/>
    <n v="749"/>
    <n v="17227"/>
    <n v="20672.399999999998"/>
  </r>
  <r>
    <n v="8475"/>
    <s v="Cosy SK"/>
    <s v="Oatmeal Super King size"/>
    <n v="58"/>
    <x v="2"/>
    <n v="14752"/>
    <n v="749"/>
    <n v="43442"/>
    <n v="52130.400000000001"/>
  </r>
  <r>
    <n v="9326"/>
    <s v="Cosset S"/>
    <s v="Kashmir Single"/>
    <n v="25"/>
    <x v="2"/>
    <n v="14753"/>
    <n v="339"/>
    <n v="8475"/>
    <n v="10170"/>
  </r>
  <r>
    <n v="9326"/>
    <s v="Cosset S"/>
    <s v="Kashmir Single"/>
    <n v="21"/>
    <x v="2"/>
    <n v="14754"/>
    <n v="339"/>
    <n v="7119"/>
    <n v="8542.7999999999993"/>
  </r>
  <r>
    <n v="9326"/>
    <s v="Cosset S"/>
    <s v="Kashmir Single"/>
    <n v="65"/>
    <x v="2"/>
    <n v="14755"/>
    <n v="339"/>
    <n v="22035"/>
    <n v="26442"/>
  </r>
  <r>
    <n v="9326"/>
    <s v="Cosset S"/>
    <s v="Kashmir Single"/>
    <n v="16"/>
    <x v="2"/>
    <n v="14756"/>
    <n v="339"/>
    <n v="5424"/>
    <n v="6508.8"/>
  </r>
  <r>
    <n v="9327"/>
    <s v="Cosset D"/>
    <s v="Kashmir Double "/>
    <n v="48"/>
    <x v="2"/>
    <n v="14757"/>
    <n v="529"/>
    <n v="25392"/>
    <n v="30470.399999999998"/>
  </r>
  <r>
    <n v="9327"/>
    <s v="Cosset D"/>
    <s v="Kashmir Double "/>
    <n v="18"/>
    <x v="2"/>
    <n v="14758"/>
    <n v="529"/>
    <n v="9522"/>
    <n v="11426.4"/>
  </r>
  <r>
    <n v="9327"/>
    <s v="Cosset D"/>
    <s v="Kashmir Double "/>
    <n v="58"/>
    <x v="2"/>
    <n v="14759"/>
    <n v="529"/>
    <n v="30682"/>
    <n v="36818.400000000001"/>
  </r>
  <r>
    <n v="9327"/>
    <s v="Cosset D"/>
    <s v="Kashmir Double "/>
    <n v="21"/>
    <x v="2"/>
    <n v="14760"/>
    <n v="529"/>
    <n v="11109"/>
    <n v="13330.8"/>
  </r>
  <r>
    <n v="9327"/>
    <s v="Cosset D"/>
    <s v="Kashmir Double "/>
    <n v="23"/>
    <x v="2"/>
    <n v="14761"/>
    <n v="529"/>
    <n v="12167"/>
    <n v="14600.4"/>
  </r>
  <r>
    <n v="9327"/>
    <s v="Cosset D"/>
    <s v="Kashmir Double "/>
    <n v="56"/>
    <x v="2"/>
    <n v="14762"/>
    <n v="529"/>
    <n v="29624"/>
    <n v="35548.799999999996"/>
  </r>
  <r>
    <n v="9328"/>
    <s v="Cosset Q"/>
    <s v="Kashmir Queen size"/>
    <n v="86"/>
    <x v="2"/>
    <n v="14763"/>
    <n v="659"/>
    <n v="56674"/>
    <n v="68008.800000000003"/>
  </r>
  <r>
    <n v="9328"/>
    <s v="Cosset Q"/>
    <s v="Kashmir Queen size"/>
    <n v="16"/>
    <x v="2"/>
    <n v="14764"/>
    <n v="659"/>
    <n v="10544"/>
    <n v="12652.8"/>
  </r>
  <r>
    <n v="9328"/>
    <s v="Cosset Q"/>
    <s v="Kashmir Queen size"/>
    <n v="74"/>
    <x v="2"/>
    <n v="14765"/>
    <n v="659"/>
    <n v="48766"/>
    <n v="58519.199999999997"/>
  </r>
  <r>
    <n v="9328"/>
    <s v="Cosset Q"/>
    <s v="Kashmir Queen size"/>
    <n v="28"/>
    <x v="2"/>
    <n v="14766"/>
    <n v="659"/>
    <n v="18452"/>
    <n v="22142.399999999998"/>
  </r>
  <r>
    <n v="9329"/>
    <s v="Cosset K"/>
    <s v="Kashmir King size"/>
    <n v="53"/>
    <x v="2"/>
    <n v="14767"/>
    <n v="699"/>
    <n v="37047"/>
    <n v="44456.4"/>
  </r>
  <r>
    <n v="9329"/>
    <s v="Cosset K"/>
    <s v="Kashmir King size"/>
    <n v="81"/>
    <x v="2"/>
    <n v="14768"/>
    <n v="699"/>
    <n v="56619"/>
    <n v="67942.8"/>
  </r>
  <r>
    <n v="9329"/>
    <s v="Cosset K"/>
    <s v="Kashmir King size"/>
    <n v="9"/>
    <x v="2"/>
    <n v="14769"/>
    <n v="699"/>
    <n v="6291"/>
    <n v="7549.2"/>
  </r>
  <r>
    <n v="9329"/>
    <s v="Cosset K"/>
    <s v="Kashmir King size"/>
    <n v="28"/>
    <x v="2"/>
    <n v="14770"/>
    <n v="699"/>
    <n v="19572"/>
    <n v="23486.399999999998"/>
  </r>
  <r>
    <n v="9329"/>
    <s v="Cosset K"/>
    <s v="Kashmir King size"/>
    <n v="84"/>
    <x v="2"/>
    <n v="14771"/>
    <n v="699"/>
    <n v="58716"/>
    <n v="70459.199999999997"/>
  </r>
  <r>
    <n v="9330"/>
    <s v="Cosset SK"/>
    <s v="Kashmir Super King size"/>
    <n v="84"/>
    <x v="2"/>
    <n v="14772"/>
    <n v="799"/>
    <n v="67116"/>
    <n v="80539.199999999997"/>
  </r>
  <r>
    <n v="9330"/>
    <s v="Cosset SK"/>
    <s v="Kashmir Super King size"/>
    <n v="69"/>
    <x v="2"/>
    <n v="14773"/>
    <n v="799"/>
    <n v="55131"/>
    <n v="66157.2"/>
  </r>
  <r>
    <n v="9330"/>
    <s v="Cosset SK"/>
    <s v="Kashmir Super King size"/>
    <n v="63"/>
    <x v="2"/>
    <n v="14774"/>
    <n v="799"/>
    <n v="50337"/>
    <n v="60404.399999999994"/>
  </r>
  <r>
    <n v="9330"/>
    <s v="Cosset SK"/>
    <s v="Kashmir Super King size"/>
    <n v="79"/>
    <x v="2"/>
    <n v="14775"/>
    <n v="799"/>
    <n v="63121"/>
    <n v="75745.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2335B7-81A9-4730-A10E-A096B9F9B186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K3:L7" firstHeaderRow="1" firstDataRow="1" firstDataCol="1"/>
  <pivotFields count="9">
    <pivotField showAll="0"/>
    <pivotField showAll="0"/>
    <pivotField showAll="0"/>
    <pivotField numFmtId="1" showAll="0"/>
    <pivotField axis="axisRow" showAll="0">
      <items count="4">
        <item x="0"/>
        <item x="1"/>
        <item x="2"/>
        <item t="default"/>
      </items>
    </pivotField>
    <pivotField showAll="0"/>
    <pivotField numFmtId="43" showAll="0"/>
    <pivotField numFmtId="43" showAll="0"/>
    <pivotField dataField="1" numFmtId="43" showAll="0"/>
  </pivotFields>
  <rowFields count="1">
    <field x="4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Total Sales, £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3" dT="2021-09-11T05:58:10.02" personId="{704F621C-439A-487C-AD04-0310CEE0CE23}" id="{16E982AC-33F6-4FE0-8C35-A8ABD15EF70D}">
    <text>Assumes receipts 55% month 1, 45% month 2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3"/>
  <sheetViews>
    <sheetView workbookViewId="0">
      <pane ySplit="1" topLeftCell="A181" activePane="bottomLeft" state="frozen"/>
      <selection pane="bottomLeft" activeCell="I192" sqref="I192"/>
    </sheetView>
  </sheetViews>
  <sheetFormatPr defaultRowHeight="14.5" x14ac:dyDescent="0.35"/>
  <cols>
    <col min="1" max="1" width="15.08984375" customWidth="1"/>
    <col min="2" max="2" width="13.08984375" bestFit="1" customWidth="1"/>
    <col min="3" max="3" width="21.6328125" bestFit="1" customWidth="1"/>
    <col min="4" max="4" width="10.36328125" customWidth="1"/>
    <col min="5" max="5" width="12.08984375" customWidth="1"/>
    <col min="6" max="6" width="9.6328125" bestFit="1" customWidth="1"/>
    <col min="7" max="7" width="9.36328125" customWidth="1"/>
    <col min="8" max="9" width="10.08984375" bestFit="1" customWidth="1"/>
    <col min="11" max="11" width="12.6328125" bestFit="1" customWidth="1"/>
    <col min="12" max="12" width="18.36328125" bestFit="1" customWidth="1"/>
  </cols>
  <sheetData>
    <row r="1" spans="1:12" ht="29" x14ac:dyDescent="0.35">
      <c r="A1" s="11" t="s">
        <v>0</v>
      </c>
      <c r="B1" s="11" t="s">
        <v>6</v>
      </c>
      <c r="C1" s="11" t="s">
        <v>1</v>
      </c>
      <c r="D1" s="12" t="s">
        <v>44</v>
      </c>
      <c r="E1" s="11" t="s">
        <v>2</v>
      </c>
      <c r="F1" s="12" t="s">
        <v>45</v>
      </c>
      <c r="G1" s="12" t="s">
        <v>46</v>
      </c>
      <c r="H1" s="12" t="s">
        <v>48</v>
      </c>
      <c r="I1" s="12" t="s">
        <v>47</v>
      </c>
      <c r="K1" s="2"/>
    </row>
    <row r="2" spans="1:12" x14ac:dyDescent="0.35">
      <c r="A2">
        <v>6958</v>
      </c>
      <c r="B2" t="s">
        <v>8</v>
      </c>
      <c r="C2" t="s">
        <v>21</v>
      </c>
      <c r="D2" s="1">
        <v>76</v>
      </c>
      <c r="E2" t="s">
        <v>3</v>
      </c>
      <c r="F2">
        <v>14587</v>
      </c>
      <c r="G2" s="13">
        <f>VLOOKUP($A2,'9.3 Price List'!$A$3:$D$16,4,FALSE)</f>
        <v>279</v>
      </c>
      <c r="H2" s="13">
        <f>G2*D2</f>
        <v>21204</v>
      </c>
      <c r="I2" s="13">
        <f>H2*1.2</f>
        <v>25444.799999999999</v>
      </c>
      <c r="K2" s="2"/>
    </row>
    <row r="3" spans="1:12" x14ac:dyDescent="0.35">
      <c r="A3">
        <v>6958</v>
      </c>
      <c r="B3" t="s">
        <v>8</v>
      </c>
      <c r="C3" t="s">
        <v>21</v>
      </c>
      <c r="D3" s="1">
        <v>23</v>
      </c>
      <c r="E3" t="s">
        <v>3</v>
      </c>
      <c r="F3">
        <v>14588</v>
      </c>
      <c r="G3" s="13">
        <f>VLOOKUP($A3,'9.3 Price List'!$A$3:$D$16,4,FALSE)</f>
        <v>279</v>
      </c>
      <c r="H3" s="13">
        <f t="shared" ref="H3:H66" si="0">G3*D3</f>
        <v>6417</v>
      </c>
      <c r="I3" s="13">
        <f t="shared" ref="I3:I66" si="1">H3*1.2</f>
        <v>7700.4</v>
      </c>
      <c r="K3" s="21" t="s">
        <v>57</v>
      </c>
      <c r="L3" t="s">
        <v>59</v>
      </c>
    </row>
    <row r="4" spans="1:12" x14ac:dyDescent="0.35">
      <c r="A4">
        <v>6958</v>
      </c>
      <c r="B4" t="s">
        <v>8</v>
      </c>
      <c r="C4" t="s">
        <v>21</v>
      </c>
      <c r="D4" s="1">
        <v>21</v>
      </c>
      <c r="E4" t="s">
        <v>3</v>
      </c>
      <c r="F4">
        <v>14589</v>
      </c>
      <c r="G4" s="13">
        <f>VLOOKUP($A4,'9.3 Price List'!$A$3:$D$16,4,FALSE)</f>
        <v>279</v>
      </c>
      <c r="H4" s="13">
        <f t="shared" si="0"/>
        <v>5859</v>
      </c>
      <c r="I4" s="13">
        <f t="shared" si="1"/>
        <v>7030.8</v>
      </c>
      <c r="K4" s="22" t="s">
        <v>3</v>
      </c>
      <c r="L4" s="23">
        <v>1941609.5999999996</v>
      </c>
    </row>
    <row r="5" spans="1:12" x14ac:dyDescent="0.35">
      <c r="A5">
        <v>6958</v>
      </c>
      <c r="B5" t="s">
        <v>8</v>
      </c>
      <c r="C5" t="s">
        <v>21</v>
      </c>
      <c r="D5" s="1">
        <v>11</v>
      </c>
      <c r="E5" t="s">
        <v>3</v>
      </c>
      <c r="F5">
        <v>14590</v>
      </c>
      <c r="G5" s="13">
        <f>VLOOKUP($A5,'9.3 Price List'!$A$3:$D$16,4,FALSE)</f>
        <v>279</v>
      </c>
      <c r="H5" s="13">
        <f t="shared" si="0"/>
        <v>3069</v>
      </c>
      <c r="I5" s="13">
        <f t="shared" si="1"/>
        <v>3682.7999999999997</v>
      </c>
      <c r="K5" s="22" t="s">
        <v>4</v>
      </c>
      <c r="L5" s="23">
        <v>1982508.0000000005</v>
      </c>
    </row>
    <row r="6" spans="1:12" x14ac:dyDescent="0.35">
      <c r="A6">
        <v>6958</v>
      </c>
      <c r="B6" t="s">
        <v>8</v>
      </c>
      <c r="C6" t="s">
        <v>21</v>
      </c>
      <c r="D6" s="1">
        <v>86</v>
      </c>
      <c r="E6" t="s">
        <v>3</v>
      </c>
      <c r="F6">
        <v>14591</v>
      </c>
      <c r="G6" s="13">
        <f>VLOOKUP($A6,'9.3 Price List'!$A$3:$D$16,4,FALSE)</f>
        <v>279</v>
      </c>
      <c r="H6" s="13">
        <f t="shared" si="0"/>
        <v>23994</v>
      </c>
      <c r="I6" s="13">
        <f t="shared" si="1"/>
        <v>28792.799999999999</v>
      </c>
      <c r="K6" s="22" t="s">
        <v>49</v>
      </c>
      <c r="L6" s="23">
        <v>1981401.5999999994</v>
      </c>
    </row>
    <row r="7" spans="1:12" x14ac:dyDescent="0.35">
      <c r="A7">
        <v>6959</v>
      </c>
      <c r="B7" t="s">
        <v>9</v>
      </c>
      <c r="C7" t="s">
        <v>20</v>
      </c>
      <c r="D7" s="1">
        <v>20</v>
      </c>
      <c r="E7" t="s">
        <v>3</v>
      </c>
      <c r="F7">
        <v>14592</v>
      </c>
      <c r="G7" s="13">
        <f>VLOOKUP($A7,'9.3 Price List'!$A$3:$D$16,4,FALSE)</f>
        <v>469</v>
      </c>
      <c r="H7" s="13">
        <f t="shared" si="0"/>
        <v>9380</v>
      </c>
      <c r="I7" s="13">
        <f t="shared" si="1"/>
        <v>11256</v>
      </c>
      <c r="K7" s="22" t="s">
        <v>58</v>
      </c>
      <c r="L7" s="23">
        <v>5905519.1999999993</v>
      </c>
    </row>
    <row r="8" spans="1:12" x14ac:dyDescent="0.35">
      <c r="A8">
        <v>6959</v>
      </c>
      <c r="B8" t="s">
        <v>9</v>
      </c>
      <c r="C8" t="s">
        <v>20</v>
      </c>
      <c r="D8" s="1">
        <v>65</v>
      </c>
      <c r="E8" t="s">
        <v>3</v>
      </c>
      <c r="F8">
        <v>14593</v>
      </c>
      <c r="G8" s="13">
        <f>VLOOKUP($A8,'9.3 Price List'!$A$3:$D$16,4,FALSE)</f>
        <v>469</v>
      </c>
      <c r="H8" s="13">
        <f t="shared" si="0"/>
        <v>30485</v>
      </c>
      <c r="I8" s="13">
        <f t="shared" si="1"/>
        <v>36582</v>
      </c>
    </row>
    <row r="9" spans="1:12" x14ac:dyDescent="0.35">
      <c r="A9">
        <v>6959</v>
      </c>
      <c r="B9" t="s">
        <v>9</v>
      </c>
      <c r="C9" t="s">
        <v>20</v>
      </c>
      <c r="D9" s="1">
        <v>27</v>
      </c>
      <c r="E9" t="s">
        <v>3</v>
      </c>
      <c r="F9">
        <v>14594</v>
      </c>
      <c r="G9" s="13">
        <f>VLOOKUP($A9,'9.3 Price List'!$A$3:$D$16,4,FALSE)</f>
        <v>469</v>
      </c>
      <c r="H9" s="13">
        <f t="shared" si="0"/>
        <v>12663</v>
      </c>
      <c r="I9" s="13">
        <f t="shared" si="1"/>
        <v>15195.599999999999</v>
      </c>
    </row>
    <row r="10" spans="1:12" x14ac:dyDescent="0.35">
      <c r="A10">
        <v>6959</v>
      </c>
      <c r="B10" t="s">
        <v>9</v>
      </c>
      <c r="C10" t="s">
        <v>20</v>
      </c>
      <c r="D10" s="1">
        <v>84</v>
      </c>
      <c r="E10" t="s">
        <v>3</v>
      </c>
      <c r="F10">
        <v>14595</v>
      </c>
      <c r="G10" s="13">
        <f>VLOOKUP($A10,'9.3 Price List'!$A$3:$D$16,4,FALSE)</f>
        <v>469</v>
      </c>
      <c r="H10" s="13">
        <f t="shared" si="0"/>
        <v>39396</v>
      </c>
      <c r="I10" s="13">
        <f t="shared" si="1"/>
        <v>47275.199999999997</v>
      </c>
    </row>
    <row r="11" spans="1:12" x14ac:dyDescent="0.35">
      <c r="A11">
        <v>6960</v>
      </c>
      <c r="B11" t="s">
        <v>10</v>
      </c>
      <c r="C11" t="s">
        <v>19</v>
      </c>
      <c r="D11" s="1">
        <v>42</v>
      </c>
      <c r="E11" t="s">
        <v>3</v>
      </c>
      <c r="F11">
        <v>14596</v>
      </c>
      <c r="G11" s="13">
        <f>VLOOKUP($A11,'9.3 Price List'!$A$3:$D$16,4,FALSE)</f>
        <v>499</v>
      </c>
      <c r="H11" s="13">
        <f t="shared" si="0"/>
        <v>20958</v>
      </c>
      <c r="I11" s="13">
        <f t="shared" si="1"/>
        <v>25149.599999999999</v>
      </c>
    </row>
    <row r="12" spans="1:12" x14ac:dyDescent="0.35">
      <c r="A12">
        <v>6960</v>
      </c>
      <c r="B12" t="s">
        <v>10</v>
      </c>
      <c r="C12" t="s">
        <v>19</v>
      </c>
      <c r="D12" s="1">
        <v>28</v>
      </c>
      <c r="E12" t="s">
        <v>3</v>
      </c>
      <c r="F12">
        <v>14597</v>
      </c>
      <c r="G12" s="13">
        <f>VLOOKUP($A12,'9.3 Price List'!$A$3:$D$16,4,FALSE)</f>
        <v>499</v>
      </c>
      <c r="H12" s="13">
        <f t="shared" si="0"/>
        <v>13972</v>
      </c>
      <c r="I12" s="13">
        <f t="shared" si="1"/>
        <v>16766.399999999998</v>
      </c>
    </row>
    <row r="13" spans="1:12" x14ac:dyDescent="0.35">
      <c r="A13">
        <v>6960</v>
      </c>
      <c r="B13" t="s">
        <v>10</v>
      </c>
      <c r="C13" t="s">
        <v>19</v>
      </c>
      <c r="D13" s="1">
        <v>44</v>
      </c>
      <c r="E13" t="s">
        <v>3</v>
      </c>
      <c r="F13">
        <v>14598</v>
      </c>
      <c r="G13" s="13">
        <f>VLOOKUP($A13,'9.3 Price List'!$A$3:$D$16,4,FALSE)</f>
        <v>499</v>
      </c>
      <c r="H13" s="13">
        <f t="shared" si="0"/>
        <v>21956</v>
      </c>
      <c r="I13" s="13">
        <f t="shared" si="1"/>
        <v>26347.200000000001</v>
      </c>
    </row>
    <row r="14" spans="1:12" x14ac:dyDescent="0.35">
      <c r="A14">
        <v>6960</v>
      </c>
      <c r="B14" t="s">
        <v>10</v>
      </c>
      <c r="C14" t="s">
        <v>19</v>
      </c>
      <c r="D14" s="1">
        <v>44</v>
      </c>
      <c r="E14" t="s">
        <v>3</v>
      </c>
      <c r="F14">
        <v>14599</v>
      </c>
      <c r="G14" s="13">
        <f>VLOOKUP($A14,'9.3 Price List'!$A$3:$D$16,4,FALSE)</f>
        <v>499</v>
      </c>
      <c r="H14" s="13">
        <f t="shared" si="0"/>
        <v>21956</v>
      </c>
      <c r="I14" s="13">
        <f t="shared" si="1"/>
        <v>26347.200000000001</v>
      </c>
    </row>
    <row r="15" spans="1:12" x14ac:dyDescent="0.35">
      <c r="A15">
        <v>6960</v>
      </c>
      <c r="B15" t="s">
        <v>10</v>
      </c>
      <c r="C15" t="s">
        <v>19</v>
      </c>
      <c r="D15" s="1">
        <v>84</v>
      </c>
      <c r="E15" t="s">
        <v>3</v>
      </c>
      <c r="F15">
        <v>14600</v>
      </c>
      <c r="G15" s="13">
        <f>VLOOKUP($A15,'9.3 Price List'!$A$3:$D$16,4,FALSE)</f>
        <v>499</v>
      </c>
      <c r="H15" s="13">
        <f t="shared" si="0"/>
        <v>41916</v>
      </c>
      <c r="I15" s="13">
        <f t="shared" si="1"/>
        <v>50299.199999999997</v>
      </c>
    </row>
    <row r="16" spans="1:12" x14ac:dyDescent="0.35">
      <c r="A16">
        <v>6961</v>
      </c>
      <c r="B16" t="s">
        <v>11</v>
      </c>
      <c r="C16" t="s">
        <v>18</v>
      </c>
      <c r="D16" s="1">
        <v>27</v>
      </c>
      <c r="E16" t="s">
        <v>3</v>
      </c>
      <c r="F16">
        <v>14601</v>
      </c>
      <c r="G16" s="13">
        <f>VLOOKUP($A16,'9.3 Price List'!$A$3:$D$16,4,FALSE)</f>
        <v>599</v>
      </c>
      <c r="H16" s="13">
        <f t="shared" si="0"/>
        <v>16173</v>
      </c>
      <c r="I16" s="13">
        <f t="shared" si="1"/>
        <v>19407.599999999999</v>
      </c>
    </row>
    <row r="17" spans="1:9" x14ac:dyDescent="0.35">
      <c r="A17">
        <v>6961</v>
      </c>
      <c r="B17" t="s">
        <v>11</v>
      </c>
      <c r="C17" t="s">
        <v>18</v>
      </c>
      <c r="D17" s="1">
        <v>53</v>
      </c>
      <c r="E17" t="s">
        <v>3</v>
      </c>
      <c r="F17">
        <v>14602</v>
      </c>
      <c r="G17" s="13">
        <f>VLOOKUP($A17,'9.3 Price List'!$A$3:$D$16,4,FALSE)</f>
        <v>599</v>
      </c>
      <c r="H17" s="13">
        <f t="shared" si="0"/>
        <v>31747</v>
      </c>
      <c r="I17" s="13">
        <f t="shared" si="1"/>
        <v>38096.400000000001</v>
      </c>
    </row>
    <row r="18" spans="1:9" x14ac:dyDescent="0.35">
      <c r="A18">
        <v>6961</v>
      </c>
      <c r="B18" t="s">
        <v>11</v>
      </c>
      <c r="C18" t="s">
        <v>18</v>
      </c>
      <c r="D18" s="1">
        <v>37</v>
      </c>
      <c r="E18" t="s">
        <v>3</v>
      </c>
      <c r="F18">
        <v>14603</v>
      </c>
      <c r="G18" s="13">
        <f>VLOOKUP($A18,'9.3 Price List'!$A$3:$D$16,4,FALSE)</f>
        <v>599</v>
      </c>
      <c r="H18" s="13">
        <f t="shared" si="0"/>
        <v>22163</v>
      </c>
      <c r="I18" s="13">
        <f t="shared" si="1"/>
        <v>26595.599999999999</v>
      </c>
    </row>
    <row r="19" spans="1:9" x14ac:dyDescent="0.35">
      <c r="A19">
        <v>6961</v>
      </c>
      <c r="B19" t="s">
        <v>11</v>
      </c>
      <c r="C19" t="s">
        <v>18</v>
      </c>
      <c r="D19" s="1">
        <v>14</v>
      </c>
      <c r="E19" t="s">
        <v>3</v>
      </c>
      <c r="F19">
        <v>14604</v>
      </c>
      <c r="G19" s="13">
        <f>VLOOKUP($A19,'9.3 Price List'!$A$3:$D$16,4,FALSE)</f>
        <v>599</v>
      </c>
      <c r="H19" s="13">
        <f t="shared" si="0"/>
        <v>8386</v>
      </c>
      <c r="I19" s="13">
        <f t="shared" si="1"/>
        <v>10063.199999999999</v>
      </c>
    </row>
    <row r="20" spans="1:9" x14ac:dyDescent="0.35">
      <c r="A20">
        <v>6961</v>
      </c>
      <c r="B20" t="s">
        <v>11</v>
      </c>
      <c r="C20" t="s">
        <v>18</v>
      </c>
      <c r="D20" s="1">
        <v>67</v>
      </c>
      <c r="E20" t="s">
        <v>3</v>
      </c>
      <c r="F20">
        <v>14605</v>
      </c>
      <c r="G20" s="13">
        <f>VLOOKUP($A20,'9.3 Price List'!$A$3:$D$16,4,FALSE)</f>
        <v>599</v>
      </c>
      <c r="H20" s="13">
        <f t="shared" si="0"/>
        <v>40133</v>
      </c>
      <c r="I20" s="13">
        <f t="shared" si="1"/>
        <v>48159.6</v>
      </c>
    </row>
    <row r="21" spans="1:9" x14ac:dyDescent="0.35">
      <c r="A21">
        <v>8471</v>
      </c>
      <c r="B21" t="s">
        <v>12</v>
      </c>
      <c r="C21" t="s">
        <v>23</v>
      </c>
      <c r="D21" s="1">
        <v>49</v>
      </c>
      <c r="E21" t="s">
        <v>3</v>
      </c>
      <c r="F21">
        <v>14606</v>
      </c>
      <c r="G21" s="13">
        <f>VLOOKUP($A21,'9.3 Price List'!$A$3:$D$16,4,FALSE)</f>
        <v>299</v>
      </c>
      <c r="H21" s="13">
        <f t="shared" si="0"/>
        <v>14651</v>
      </c>
      <c r="I21" s="13">
        <f t="shared" si="1"/>
        <v>17581.2</v>
      </c>
    </row>
    <row r="22" spans="1:9" x14ac:dyDescent="0.35">
      <c r="A22">
        <v>8471</v>
      </c>
      <c r="B22" t="s">
        <v>12</v>
      </c>
      <c r="C22" t="s">
        <v>23</v>
      </c>
      <c r="D22" s="1">
        <v>37</v>
      </c>
      <c r="E22" t="s">
        <v>3</v>
      </c>
      <c r="F22">
        <v>14607</v>
      </c>
      <c r="G22" s="13">
        <f>VLOOKUP($A22,'9.3 Price List'!$A$3:$D$16,4,FALSE)</f>
        <v>299</v>
      </c>
      <c r="H22" s="13">
        <f t="shared" si="0"/>
        <v>11063</v>
      </c>
      <c r="I22" s="13">
        <f t="shared" si="1"/>
        <v>13275.6</v>
      </c>
    </row>
    <row r="23" spans="1:9" x14ac:dyDescent="0.35">
      <c r="A23">
        <v>8471</v>
      </c>
      <c r="B23" t="s">
        <v>12</v>
      </c>
      <c r="C23" t="s">
        <v>23</v>
      </c>
      <c r="D23" s="1">
        <v>86</v>
      </c>
      <c r="E23" t="s">
        <v>3</v>
      </c>
      <c r="F23">
        <v>14608</v>
      </c>
      <c r="G23" s="13">
        <f>VLOOKUP($A23,'9.3 Price List'!$A$3:$D$16,4,FALSE)</f>
        <v>299</v>
      </c>
      <c r="H23" s="13">
        <f t="shared" si="0"/>
        <v>25714</v>
      </c>
      <c r="I23" s="13">
        <f t="shared" si="1"/>
        <v>30856.799999999999</v>
      </c>
    </row>
    <row r="24" spans="1:9" x14ac:dyDescent="0.35">
      <c r="A24">
        <v>8471</v>
      </c>
      <c r="B24" t="s">
        <v>12</v>
      </c>
      <c r="C24" t="s">
        <v>23</v>
      </c>
      <c r="D24" s="1">
        <v>51</v>
      </c>
      <c r="E24" t="s">
        <v>3</v>
      </c>
      <c r="F24">
        <v>14609</v>
      </c>
      <c r="G24" s="13">
        <f>VLOOKUP($A24,'9.3 Price List'!$A$3:$D$16,4,FALSE)</f>
        <v>299</v>
      </c>
      <c r="H24" s="13">
        <f t="shared" si="0"/>
        <v>15249</v>
      </c>
      <c r="I24" s="13">
        <f t="shared" si="1"/>
        <v>18298.8</v>
      </c>
    </row>
    <row r="25" spans="1:9" x14ac:dyDescent="0.35">
      <c r="A25">
        <v>8472</v>
      </c>
      <c r="B25" t="s">
        <v>13</v>
      </c>
      <c r="C25" t="s">
        <v>24</v>
      </c>
      <c r="D25" s="1">
        <v>86</v>
      </c>
      <c r="E25" t="s">
        <v>3</v>
      </c>
      <c r="F25">
        <v>14610</v>
      </c>
      <c r="G25" s="13">
        <f>VLOOKUP($A25,'9.3 Price List'!$A$3:$D$16,4,FALSE)</f>
        <v>499</v>
      </c>
      <c r="H25" s="13">
        <f t="shared" si="0"/>
        <v>42914</v>
      </c>
      <c r="I25" s="13">
        <f t="shared" si="1"/>
        <v>51496.799999999996</v>
      </c>
    </row>
    <row r="26" spans="1:9" x14ac:dyDescent="0.35">
      <c r="A26">
        <v>8472</v>
      </c>
      <c r="B26" t="s">
        <v>13</v>
      </c>
      <c r="C26" t="s">
        <v>24</v>
      </c>
      <c r="D26" s="1">
        <v>13</v>
      </c>
      <c r="E26" t="s">
        <v>3</v>
      </c>
      <c r="F26">
        <v>14611</v>
      </c>
      <c r="G26" s="13">
        <f>VLOOKUP($A26,'9.3 Price List'!$A$3:$D$16,4,FALSE)</f>
        <v>499</v>
      </c>
      <c r="H26" s="13">
        <f t="shared" si="0"/>
        <v>6487</v>
      </c>
      <c r="I26" s="13">
        <f t="shared" si="1"/>
        <v>7784.4</v>
      </c>
    </row>
    <row r="27" spans="1:9" x14ac:dyDescent="0.35">
      <c r="A27">
        <v>8472</v>
      </c>
      <c r="B27" t="s">
        <v>13</v>
      </c>
      <c r="C27" t="s">
        <v>24</v>
      </c>
      <c r="D27" s="1">
        <v>81</v>
      </c>
      <c r="E27" t="s">
        <v>3</v>
      </c>
      <c r="F27">
        <v>14612</v>
      </c>
      <c r="G27" s="13">
        <f>VLOOKUP($A27,'9.3 Price List'!$A$3:$D$16,4,FALSE)</f>
        <v>499</v>
      </c>
      <c r="H27" s="13">
        <f t="shared" si="0"/>
        <v>40419</v>
      </c>
      <c r="I27" s="13">
        <f t="shared" si="1"/>
        <v>48502.799999999996</v>
      </c>
    </row>
    <row r="28" spans="1:9" x14ac:dyDescent="0.35">
      <c r="A28">
        <v>8472</v>
      </c>
      <c r="B28" t="s">
        <v>13</v>
      </c>
      <c r="C28" t="s">
        <v>24</v>
      </c>
      <c r="D28" s="1">
        <v>83</v>
      </c>
      <c r="E28" t="s">
        <v>3</v>
      </c>
      <c r="F28">
        <v>14613</v>
      </c>
      <c r="G28" s="13">
        <f>VLOOKUP($A28,'9.3 Price List'!$A$3:$D$16,4,FALSE)</f>
        <v>499</v>
      </c>
      <c r="H28" s="13">
        <f t="shared" si="0"/>
        <v>41417</v>
      </c>
      <c r="I28" s="13">
        <f t="shared" si="1"/>
        <v>49700.4</v>
      </c>
    </row>
    <row r="29" spans="1:9" x14ac:dyDescent="0.35">
      <c r="A29">
        <v>8472</v>
      </c>
      <c r="B29" t="s">
        <v>13</v>
      </c>
      <c r="C29" t="s">
        <v>24</v>
      </c>
      <c r="D29" s="1">
        <v>53</v>
      </c>
      <c r="E29" t="s">
        <v>3</v>
      </c>
      <c r="F29">
        <v>14614</v>
      </c>
      <c r="G29" s="13">
        <f>VLOOKUP($A29,'9.3 Price List'!$A$3:$D$16,4,FALSE)</f>
        <v>499</v>
      </c>
      <c r="H29" s="13">
        <f t="shared" si="0"/>
        <v>26447</v>
      </c>
      <c r="I29" s="13">
        <f t="shared" si="1"/>
        <v>31736.399999999998</v>
      </c>
    </row>
    <row r="30" spans="1:9" x14ac:dyDescent="0.35">
      <c r="A30">
        <v>8473</v>
      </c>
      <c r="B30" t="s">
        <v>14</v>
      </c>
      <c r="C30" t="s">
        <v>25</v>
      </c>
      <c r="D30" s="1">
        <v>86</v>
      </c>
      <c r="E30" t="s">
        <v>3</v>
      </c>
      <c r="F30">
        <v>14615</v>
      </c>
      <c r="G30" s="13">
        <f>VLOOKUP($A30,'9.3 Price List'!$A$3:$D$16,4,FALSE)</f>
        <v>539</v>
      </c>
      <c r="H30" s="13">
        <f t="shared" si="0"/>
        <v>46354</v>
      </c>
      <c r="I30" s="13">
        <f t="shared" si="1"/>
        <v>55624.799999999996</v>
      </c>
    </row>
    <row r="31" spans="1:9" x14ac:dyDescent="0.35">
      <c r="A31">
        <v>8473</v>
      </c>
      <c r="B31" t="s">
        <v>14</v>
      </c>
      <c r="C31" t="s">
        <v>25</v>
      </c>
      <c r="D31" s="1">
        <v>56</v>
      </c>
      <c r="E31" t="s">
        <v>3</v>
      </c>
      <c r="F31">
        <v>14616</v>
      </c>
      <c r="G31" s="13">
        <f>VLOOKUP($A31,'9.3 Price List'!$A$3:$D$16,4,FALSE)</f>
        <v>539</v>
      </c>
      <c r="H31" s="13">
        <f t="shared" si="0"/>
        <v>30184</v>
      </c>
      <c r="I31" s="13">
        <f t="shared" si="1"/>
        <v>36220.799999999996</v>
      </c>
    </row>
    <row r="32" spans="1:9" x14ac:dyDescent="0.35">
      <c r="A32">
        <v>8473</v>
      </c>
      <c r="B32" t="s">
        <v>14</v>
      </c>
      <c r="C32" t="s">
        <v>25</v>
      </c>
      <c r="D32" s="1">
        <v>9</v>
      </c>
      <c r="E32" t="s">
        <v>3</v>
      </c>
      <c r="F32">
        <v>14617</v>
      </c>
      <c r="G32" s="13">
        <f>VLOOKUP($A32,'9.3 Price List'!$A$3:$D$16,4,FALSE)</f>
        <v>539</v>
      </c>
      <c r="H32" s="13">
        <f t="shared" si="0"/>
        <v>4851</v>
      </c>
      <c r="I32" s="13">
        <f t="shared" si="1"/>
        <v>5821.2</v>
      </c>
    </row>
    <row r="33" spans="1:9" x14ac:dyDescent="0.35">
      <c r="A33">
        <v>8473</v>
      </c>
      <c r="B33" t="s">
        <v>14</v>
      </c>
      <c r="C33" t="s">
        <v>25</v>
      </c>
      <c r="D33" s="1">
        <v>67</v>
      </c>
      <c r="E33" t="s">
        <v>3</v>
      </c>
      <c r="F33">
        <v>14618</v>
      </c>
      <c r="G33" s="13">
        <f>VLOOKUP($A33,'9.3 Price List'!$A$3:$D$16,4,FALSE)</f>
        <v>539</v>
      </c>
      <c r="H33" s="13">
        <f t="shared" si="0"/>
        <v>36113</v>
      </c>
      <c r="I33" s="13">
        <f t="shared" si="1"/>
        <v>43335.6</v>
      </c>
    </row>
    <row r="34" spans="1:9" x14ac:dyDescent="0.35">
      <c r="A34">
        <v>8474</v>
      </c>
      <c r="B34" t="s">
        <v>15</v>
      </c>
      <c r="C34" t="s">
        <v>26</v>
      </c>
      <c r="D34" s="1">
        <v>46</v>
      </c>
      <c r="E34" t="s">
        <v>3</v>
      </c>
      <c r="F34">
        <v>14619</v>
      </c>
      <c r="G34" s="13">
        <f>VLOOKUP($A34,'9.3 Price List'!$A$3:$D$16,4,FALSE)</f>
        <v>629</v>
      </c>
      <c r="H34" s="13">
        <f t="shared" si="0"/>
        <v>28934</v>
      </c>
      <c r="I34" s="13">
        <f t="shared" si="1"/>
        <v>34720.799999999996</v>
      </c>
    </row>
    <row r="35" spans="1:9" x14ac:dyDescent="0.35">
      <c r="A35">
        <v>8474</v>
      </c>
      <c r="B35" t="s">
        <v>15</v>
      </c>
      <c r="C35" t="s">
        <v>26</v>
      </c>
      <c r="D35" s="1">
        <v>69</v>
      </c>
      <c r="E35" t="s">
        <v>3</v>
      </c>
      <c r="F35">
        <v>14620</v>
      </c>
      <c r="G35" s="13">
        <f>VLOOKUP($A35,'9.3 Price List'!$A$3:$D$16,4,FALSE)</f>
        <v>629</v>
      </c>
      <c r="H35" s="13">
        <f t="shared" si="0"/>
        <v>43401</v>
      </c>
      <c r="I35" s="13">
        <f t="shared" si="1"/>
        <v>52081.2</v>
      </c>
    </row>
    <row r="36" spans="1:9" x14ac:dyDescent="0.35">
      <c r="A36">
        <v>8474</v>
      </c>
      <c r="B36" t="s">
        <v>15</v>
      </c>
      <c r="C36" t="s">
        <v>26</v>
      </c>
      <c r="D36" s="1">
        <v>46</v>
      </c>
      <c r="E36" t="s">
        <v>3</v>
      </c>
      <c r="F36">
        <v>14621</v>
      </c>
      <c r="G36" s="13">
        <f>VLOOKUP($A36,'9.3 Price List'!$A$3:$D$16,4,FALSE)</f>
        <v>629</v>
      </c>
      <c r="H36" s="13">
        <f t="shared" si="0"/>
        <v>28934</v>
      </c>
      <c r="I36" s="13">
        <f t="shared" si="1"/>
        <v>34720.799999999996</v>
      </c>
    </row>
    <row r="37" spans="1:9" x14ac:dyDescent="0.35">
      <c r="A37">
        <v>8474</v>
      </c>
      <c r="B37" t="s">
        <v>15</v>
      </c>
      <c r="C37" t="s">
        <v>26</v>
      </c>
      <c r="D37" s="1">
        <v>81</v>
      </c>
      <c r="E37" t="s">
        <v>3</v>
      </c>
      <c r="F37">
        <v>14622</v>
      </c>
      <c r="G37" s="13">
        <f>VLOOKUP($A37,'9.3 Price List'!$A$3:$D$16,4,FALSE)</f>
        <v>629</v>
      </c>
      <c r="H37" s="13">
        <f t="shared" si="0"/>
        <v>50949</v>
      </c>
      <c r="I37" s="13">
        <f t="shared" si="1"/>
        <v>61138.799999999996</v>
      </c>
    </row>
    <row r="38" spans="1:9" x14ac:dyDescent="0.35">
      <c r="A38">
        <v>8475</v>
      </c>
      <c r="B38" t="s">
        <v>16</v>
      </c>
      <c r="C38" t="s">
        <v>27</v>
      </c>
      <c r="D38" s="1">
        <v>63</v>
      </c>
      <c r="E38" t="s">
        <v>3</v>
      </c>
      <c r="F38">
        <v>14623</v>
      </c>
      <c r="G38" s="13">
        <f>VLOOKUP($A38,'9.3 Price List'!$A$3:$D$16,4,FALSE)</f>
        <v>749</v>
      </c>
      <c r="H38" s="13">
        <f t="shared" si="0"/>
        <v>47187</v>
      </c>
      <c r="I38" s="13">
        <f t="shared" si="1"/>
        <v>56624.4</v>
      </c>
    </row>
    <row r="39" spans="1:9" x14ac:dyDescent="0.35">
      <c r="A39">
        <v>8475</v>
      </c>
      <c r="B39" t="s">
        <v>16</v>
      </c>
      <c r="C39" t="s">
        <v>27</v>
      </c>
      <c r="D39" s="1">
        <v>58</v>
      </c>
      <c r="E39" t="s">
        <v>3</v>
      </c>
      <c r="F39">
        <v>14624</v>
      </c>
      <c r="G39" s="13">
        <f>VLOOKUP($A39,'9.3 Price List'!$A$3:$D$16,4,FALSE)</f>
        <v>749</v>
      </c>
      <c r="H39" s="13">
        <f t="shared" si="0"/>
        <v>43442</v>
      </c>
      <c r="I39" s="13">
        <f t="shared" si="1"/>
        <v>52130.400000000001</v>
      </c>
    </row>
    <row r="40" spans="1:9" x14ac:dyDescent="0.35">
      <c r="A40">
        <v>8475</v>
      </c>
      <c r="B40" t="s">
        <v>16</v>
      </c>
      <c r="C40" t="s">
        <v>27</v>
      </c>
      <c r="D40" s="1">
        <v>84</v>
      </c>
      <c r="E40" t="s">
        <v>3</v>
      </c>
      <c r="F40">
        <v>14625</v>
      </c>
      <c r="G40" s="13">
        <f>VLOOKUP($A40,'9.3 Price List'!$A$3:$D$16,4,FALSE)</f>
        <v>749</v>
      </c>
      <c r="H40" s="13">
        <f t="shared" si="0"/>
        <v>62916</v>
      </c>
      <c r="I40" s="13">
        <f t="shared" si="1"/>
        <v>75499.199999999997</v>
      </c>
    </row>
    <row r="41" spans="1:9" x14ac:dyDescent="0.35">
      <c r="A41">
        <v>8475</v>
      </c>
      <c r="B41" t="s">
        <v>16</v>
      </c>
      <c r="C41" t="s">
        <v>27</v>
      </c>
      <c r="D41" s="1">
        <v>28</v>
      </c>
      <c r="E41" t="s">
        <v>3</v>
      </c>
      <c r="F41">
        <v>14626</v>
      </c>
      <c r="G41" s="13">
        <f>VLOOKUP($A41,'9.3 Price List'!$A$3:$D$16,4,FALSE)</f>
        <v>749</v>
      </c>
      <c r="H41" s="13">
        <f t="shared" si="0"/>
        <v>20972</v>
      </c>
      <c r="I41" s="13">
        <f t="shared" si="1"/>
        <v>25166.399999999998</v>
      </c>
    </row>
    <row r="42" spans="1:9" x14ac:dyDescent="0.35">
      <c r="A42">
        <v>9326</v>
      </c>
      <c r="B42" t="s">
        <v>17</v>
      </c>
      <c r="C42" t="s">
        <v>31</v>
      </c>
      <c r="D42" s="1">
        <v>49</v>
      </c>
      <c r="E42" t="s">
        <v>3</v>
      </c>
      <c r="F42">
        <v>14627</v>
      </c>
      <c r="G42" s="13">
        <f>VLOOKUP($A42,'9.3 Price List'!$A$3:$D$16,4,FALSE)</f>
        <v>339</v>
      </c>
      <c r="H42" s="13">
        <f t="shared" si="0"/>
        <v>16611</v>
      </c>
      <c r="I42" s="13">
        <f t="shared" si="1"/>
        <v>19933.2</v>
      </c>
    </row>
    <row r="43" spans="1:9" x14ac:dyDescent="0.35">
      <c r="A43">
        <v>9326</v>
      </c>
      <c r="B43" t="s">
        <v>17</v>
      </c>
      <c r="C43" t="s">
        <v>31</v>
      </c>
      <c r="D43" s="1">
        <v>60</v>
      </c>
      <c r="E43" t="s">
        <v>3</v>
      </c>
      <c r="F43">
        <v>14628</v>
      </c>
      <c r="G43" s="13">
        <f>VLOOKUP($A43,'9.3 Price List'!$A$3:$D$16,4,FALSE)</f>
        <v>339</v>
      </c>
      <c r="H43" s="13">
        <f t="shared" si="0"/>
        <v>20340</v>
      </c>
      <c r="I43" s="13">
        <f t="shared" si="1"/>
        <v>24408</v>
      </c>
    </row>
    <row r="44" spans="1:9" x14ac:dyDescent="0.35">
      <c r="A44">
        <v>9326</v>
      </c>
      <c r="B44" t="s">
        <v>17</v>
      </c>
      <c r="C44" t="s">
        <v>31</v>
      </c>
      <c r="D44" s="1">
        <v>46</v>
      </c>
      <c r="E44" t="s">
        <v>3</v>
      </c>
      <c r="F44">
        <v>14629</v>
      </c>
      <c r="G44" s="13">
        <f>VLOOKUP($A44,'9.3 Price List'!$A$3:$D$16,4,FALSE)</f>
        <v>339</v>
      </c>
      <c r="H44" s="13">
        <f t="shared" si="0"/>
        <v>15594</v>
      </c>
      <c r="I44" s="13">
        <f t="shared" si="1"/>
        <v>18712.8</v>
      </c>
    </row>
    <row r="45" spans="1:9" x14ac:dyDescent="0.35">
      <c r="A45">
        <v>9326</v>
      </c>
      <c r="B45" t="s">
        <v>17</v>
      </c>
      <c r="C45" t="s">
        <v>31</v>
      </c>
      <c r="D45" s="1">
        <v>23</v>
      </c>
      <c r="E45" t="s">
        <v>3</v>
      </c>
      <c r="F45">
        <v>14630</v>
      </c>
      <c r="G45" s="13">
        <f>VLOOKUP($A45,'9.3 Price List'!$A$3:$D$16,4,FALSE)</f>
        <v>339</v>
      </c>
      <c r="H45" s="13">
        <f t="shared" si="0"/>
        <v>7797</v>
      </c>
      <c r="I45" s="13">
        <f t="shared" si="1"/>
        <v>9356.4</v>
      </c>
    </row>
    <row r="46" spans="1:9" x14ac:dyDescent="0.35">
      <c r="A46">
        <v>9327</v>
      </c>
      <c r="B46" t="s">
        <v>28</v>
      </c>
      <c r="C46" t="s">
        <v>32</v>
      </c>
      <c r="D46" s="1">
        <v>69</v>
      </c>
      <c r="E46" t="s">
        <v>3</v>
      </c>
      <c r="F46">
        <v>14631</v>
      </c>
      <c r="G46" s="13">
        <f>VLOOKUP($A46,'9.3 Price List'!$A$3:$D$16,4,FALSE)</f>
        <v>529</v>
      </c>
      <c r="H46" s="13">
        <f t="shared" si="0"/>
        <v>36501</v>
      </c>
      <c r="I46" s="13">
        <f t="shared" si="1"/>
        <v>43801.2</v>
      </c>
    </row>
    <row r="47" spans="1:9" x14ac:dyDescent="0.35">
      <c r="A47">
        <v>9327</v>
      </c>
      <c r="B47" t="s">
        <v>28</v>
      </c>
      <c r="C47" t="s">
        <v>32</v>
      </c>
      <c r="D47" s="1">
        <v>58</v>
      </c>
      <c r="E47" t="s">
        <v>3</v>
      </c>
      <c r="F47">
        <v>14632</v>
      </c>
      <c r="G47" s="13">
        <f>VLOOKUP($A47,'9.3 Price List'!$A$3:$D$16,4,FALSE)</f>
        <v>529</v>
      </c>
      <c r="H47" s="13">
        <f t="shared" si="0"/>
        <v>30682</v>
      </c>
      <c r="I47" s="13">
        <f t="shared" si="1"/>
        <v>36818.400000000001</v>
      </c>
    </row>
    <row r="48" spans="1:9" x14ac:dyDescent="0.35">
      <c r="A48">
        <v>9327</v>
      </c>
      <c r="B48" t="s">
        <v>28</v>
      </c>
      <c r="C48" t="s">
        <v>32</v>
      </c>
      <c r="D48" s="1">
        <v>65</v>
      </c>
      <c r="E48" t="s">
        <v>3</v>
      </c>
      <c r="F48">
        <v>14633</v>
      </c>
      <c r="G48" s="13">
        <f>VLOOKUP($A48,'9.3 Price List'!$A$3:$D$16,4,FALSE)</f>
        <v>529</v>
      </c>
      <c r="H48" s="13">
        <f t="shared" si="0"/>
        <v>34385</v>
      </c>
      <c r="I48" s="13">
        <f t="shared" si="1"/>
        <v>41262</v>
      </c>
    </row>
    <row r="49" spans="1:9" x14ac:dyDescent="0.35">
      <c r="A49">
        <v>9327</v>
      </c>
      <c r="B49" t="s">
        <v>28</v>
      </c>
      <c r="C49" t="s">
        <v>32</v>
      </c>
      <c r="D49" s="1">
        <v>16</v>
      </c>
      <c r="E49" t="s">
        <v>3</v>
      </c>
      <c r="F49">
        <v>14634</v>
      </c>
      <c r="G49" s="13">
        <f>VLOOKUP($A49,'9.3 Price List'!$A$3:$D$16,4,FALSE)</f>
        <v>529</v>
      </c>
      <c r="H49" s="13">
        <f t="shared" si="0"/>
        <v>8464</v>
      </c>
      <c r="I49" s="13">
        <f t="shared" si="1"/>
        <v>10156.799999999999</v>
      </c>
    </row>
    <row r="50" spans="1:9" x14ac:dyDescent="0.35">
      <c r="A50">
        <v>9328</v>
      </c>
      <c r="B50" t="s">
        <v>29</v>
      </c>
      <c r="C50" t="s">
        <v>33</v>
      </c>
      <c r="D50" s="1">
        <v>72</v>
      </c>
      <c r="E50" t="s">
        <v>3</v>
      </c>
      <c r="F50">
        <v>14635</v>
      </c>
      <c r="G50" s="13">
        <f>VLOOKUP($A50,'9.3 Price List'!$A$3:$D$16,4,FALSE)</f>
        <v>659</v>
      </c>
      <c r="H50" s="13">
        <f t="shared" si="0"/>
        <v>47448</v>
      </c>
      <c r="I50" s="13">
        <f t="shared" si="1"/>
        <v>56937.599999999999</v>
      </c>
    </row>
    <row r="51" spans="1:9" x14ac:dyDescent="0.35">
      <c r="A51">
        <v>9328</v>
      </c>
      <c r="B51" t="s">
        <v>29</v>
      </c>
      <c r="C51" t="s">
        <v>33</v>
      </c>
      <c r="D51" s="1">
        <v>28</v>
      </c>
      <c r="E51" t="s">
        <v>3</v>
      </c>
      <c r="F51">
        <v>14636</v>
      </c>
      <c r="G51" s="13">
        <f>VLOOKUP($A51,'9.3 Price List'!$A$3:$D$16,4,FALSE)</f>
        <v>659</v>
      </c>
      <c r="H51" s="13">
        <f t="shared" si="0"/>
        <v>18452</v>
      </c>
      <c r="I51" s="13">
        <f t="shared" si="1"/>
        <v>22142.399999999998</v>
      </c>
    </row>
    <row r="52" spans="1:9" x14ac:dyDescent="0.35">
      <c r="A52">
        <v>9328</v>
      </c>
      <c r="B52" t="s">
        <v>29</v>
      </c>
      <c r="C52" t="s">
        <v>33</v>
      </c>
      <c r="D52" s="1">
        <v>58</v>
      </c>
      <c r="E52" t="s">
        <v>3</v>
      </c>
      <c r="F52">
        <v>14637</v>
      </c>
      <c r="G52" s="13">
        <f>VLOOKUP($A52,'9.3 Price List'!$A$3:$D$16,4,FALSE)</f>
        <v>659</v>
      </c>
      <c r="H52" s="13">
        <f t="shared" si="0"/>
        <v>38222</v>
      </c>
      <c r="I52" s="13">
        <f t="shared" si="1"/>
        <v>45866.400000000001</v>
      </c>
    </row>
    <row r="53" spans="1:9" x14ac:dyDescent="0.35">
      <c r="A53">
        <v>9328</v>
      </c>
      <c r="B53" t="s">
        <v>29</v>
      </c>
      <c r="C53" t="s">
        <v>33</v>
      </c>
      <c r="D53" s="1">
        <v>21</v>
      </c>
      <c r="E53" t="s">
        <v>3</v>
      </c>
      <c r="F53">
        <v>14638</v>
      </c>
      <c r="G53" s="13">
        <f>VLOOKUP($A53,'9.3 Price List'!$A$3:$D$16,4,FALSE)</f>
        <v>659</v>
      </c>
      <c r="H53" s="13">
        <f t="shared" si="0"/>
        <v>13839</v>
      </c>
      <c r="I53" s="13">
        <f t="shared" si="1"/>
        <v>16606.8</v>
      </c>
    </row>
    <row r="54" spans="1:9" x14ac:dyDescent="0.35">
      <c r="A54">
        <v>9329</v>
      </c>
      <c r="B54" t="s">
        <v>30</v>
      </c>
      <c r="C54" t="s">
        <v>34</v>
      </c>
      <c r="D54" s="1">
        <v>28</v>
      </c>
      <c r="E54" t="s">
        <v>3</v>
      </c>
      <c r="F54">
        <v>14639</v>
      </c>
      <c r="G54" s="13">
        <f>VLOOKUP($A54,'9.3 Price List'!$A$3:$D$16,4,FALSE)</f>
        <v>699</v>
      </c>
      <c r="H54" s="13">
        <f t="shared" si="0"/>
        <v>19572</v>
      </c>
      <c r="I54" s="13">
        <f t="shared" si="1"/>
        <v>23486.399999999998</v>
      </c>
    </row>
    <row r="55" spans="1:9" x14ac:dyDescent="0.35">
      <c r="A55">
        <v>9329</v>
      </c>
      <c r="B55" t="s">
        <v>30</v>
      </c>
      <c r="C55" t="s">
        <v>34</v>
      </c>
      <c r="D55" s="1">
        <v>48</v>
      </c>
      <c r="E55" t="s">
        <v>3</v>
      </c>
      <c r="F55">
        <v>14640</v>
      </c>
      <c r="G55" s="13">
        <f>VLOOKUP($A55,'9.3 Price List'!$A$3:$D$16,4,FALSE)</f>
        <v>699</v>
      </c>
      <c r="H55" s="13">
        <f t="shared" si="0"/>
        <v>33552</v>
      </c>
      <c r="I55" s="13">
        <f t="shared" si="1"/>
        <v>40262.400000000001</v>
      </c>
    </row>
    <row r="56" spans="1:9" x14ac:dyDescent="0.35">
      <c r="A56">
        <v>9329</v>
      </c>
      <c r="B56" t="s">
        <v>30</v>
      </c>
      <c r="C56" t="s">
        <v>34</v>
      </c>
      <c r="D56" s="1">
        <v>21</v>
      </c>
      <c r="E56" t="s">
        <v>3</v>
      </c>
      <c r="F56">
        <v>14641</v>
      </c>
      <c r="G56" s="13">
        <f>VLOOKUP($A56,'9.3 Price List'!$A$3:$D$16,4,FALSE)</f>
        <v>699</v>
      </c>
      <c r="H56" s="13">
        <f t="shared" si="0"/>
        <v>14679</v>
      </c>
      <c r="I56" s="13">
        <f t="shared" si="1"/>
        <v>17614.8</v>
      </c>
    </row>
    <row r="57" spans="1:9" x14ac:dyDescent="0.35">
      <c r="A57">
        <v>9329</v>
      </c>
      <c r="B57" t="s">
        <v>30</v>
      </c>
      <c r="C57" t="s">
        <v>34</v>
      </c>
      <c r="D57" s="1">
        <v>23</v>
      </c>
      <c r="E57" t="s">
        <v>3</v>
      </c>
      <c r="F57">
        <v>14642</v>
      </c>
      <c r="G57" s="13">
        <f>VLOOKUP($A57,'9.3 Price List'!$A$3:$D$16,4,FALSE)</f>
        <v>699</v>
      </c>
      <c r="H57" s="13">
        <f t="shared" si="0"/>
        <v>16077</v>
      </c>
      <c r="I57" s="13">
        <f t="shared" si="1"/>
        <v>19292.399999999998</v>
      </c>
    </row>
    <row r="58" spans="1:9" x14ac:dyDescent="0.35">
      <c r="A58">
        <v>9330</v>
      </c>
      <c r="B58" t="s">
        <v>50</v>
      </c>
      <c r="C58" t="s">
        <v>35</v>
      </c>
      <c r="D58" s="1">
        <v>56</v>
      </c>
      <c r="E58" t="s">
        <v>3</v>
      </c>
      <c r="F58">
        <v>14643</v>
      </c>
      <c r="G58" s="13">
        <f>VLOOKUP($A58,'9.3 Price List'!$A$3:$D$16,4,FALSE)</f>
        <v>799</v>
      </c>
      <c r="H58" s="13">
        <f t="shared" si="0"/>
        <v>44744</v>
      </c>
      <c r="I58" s="13">
        <f t="shared" si="1"/>
        <v>53692.799999999996</v>
      </c>
    </row>
    <row r="59" spans="1:9" x14ac:dyDescent="0.35">
      <c r="A59">
        <v>9330</v>
      </c>
      <c r="B59" t="s">
        <v>50</v>
      </c>
      <c r="C59" t="s">
        <v>35</v>
      </c>
      <c r="D59" s="1">
        <v>86</v>
      </c>
      <c r="E59" t="s">
        <v>3</v>
      </c>
      <c r="F59">
        <v>14644</v>
      </c>
      <c r="G59" s="13">
        <f>VLOOKUP($A59,'9.3 Price List'!$A$3:$D$16,4,FALSE)</f>
        <v>799</v>
      </c>
      <c r="H59" s="13">
        <f t="shared" si="0"/>
        <v>68714</v>
      </c>
      <c r="I59" s="13">
        <f t="shared" si="1"/>
        <v>82456.800000000003</v>
      </c>
    </row>
    <row r="60" spans="1:9" x14ac:dyDescent="0.35">
      <c r="A60">
        <v>9330</v>
      </c>
      <c r="B60" t="s">
        <v>50</v>
      </c>
      <c r="C60" t="s">
        <v>35</v>
      </c>
      <c r="D60" s="1">
        <v>16</v>
      </c>
      <c r="E60" t="s">
        <v>3</v>
      </c>
      <c r="F60">
        <v>14645</v>
      </c>
      <c r="G60" s="13">
        <f>VLOOKUP($A60,'9.3 Price List'!$A$3:$D$16,4,FALSE)</f>
        <v>799</v>
      </c>
      <c r="H60" s="13">
        <f t="shared" si="0"/>
        <v>12784</v>
      </c>
      <c r="I60" s="13">
        <f t="shared" si="1"/>
        <v>15340.8</v>
      </c>
    </row>
    <row r="61" spans="1:9" x14ac:dyDescent="0.35">
      <c r="A61">
        <v>9330</v>
      </c>
      <c r="B61" t="s">
        <v>50</v>
      </c>
      <c r="C61" t="s">
        <v>35</v>
      </c>
      <c r="D61" s="1">
        <v>74</v>
      </c>
      <c r="E61" t="s">
        <v>3</v>
      </c>
      <c r="F61">
        <v>14646</v>
      </c>
      <c r="G61" s="13">
        <f>VLOOKUP($A61,'9.3 Price List'!$A$3:$D$16,4,FALSE)</f>
        <v>799</v>
      </c>
      <c r="H61" s="13">
        <f t="shared" si="0"/>
        <v>59126</v>
      </c>
      <c r="I61" s="13">
        <f t="shared" si="1"/>
        <v>70951.199999999997</v>
      </c>
    </row>
    <row r="62" spans="1:9" x14ac:dyDescent="0.35">
      <c r="A62">
        <v>6958</v>
      </c>
      <c r="B62" t="s">
        <v>8</v>
      </c>
      <c r="C62" t="s">
        <v>21</v>
      </c>
      <c r="D62" s="1">
        <v>28</v>
      </c>
      <c r="E62" t="s">
        <v>4</v>
      </c>
      <c r="F62">
        <v>14647</v>
      </c>
      <c r="G62" s="13">
        <f>VLOOKUP($A62,'9.3 Price List'!$A$3:$D$16,4,FALSE)</f>
        <v>279</v>
      </c>
      <c r="H62" s="13">
        <f t="shared" si="0"/>
        <v>7812</v>
      </c>
      <c r="I62" s="13">
        <f t="shared" si="1"/>
        <v>9374.4</v>
      </c>
    </row>
    <row r="63" spans="1:9" x14ac:dyDescent="0.35">
      <c r="A63">
        <v>6958</v>
      </c>
      <c r="B63" t="s">
        <v>8</v>
      </c>
      <c r="C63" t="s">
        <v>21</v>
      </c>
      <c r="D63" s="1">
        <v>53</v>
      </c>
      <c r="E63" t="s">
        <v>4</v>
      </c>
      <c r="F63">
        <v>14648</v>
      </c>
      <c r="G63" s="13">
        <f>VLOOKUP($A63,'9.3 Price List'!$A$3:$D$16,4,FALSE)</f>
        <v>279</v>
      </c>
      <c r="H63" s="13">
        <f t="shared" si="0"/>
        <v>14787</v>
      </c>
      <c r="I63" s="13">
        <f t="shared" si="1"/>
        <v>17744.399999999998</v>
      </c>
    </row>
    <row r="64" spans="1:9" x14ac:dyDescent="0.35">
      <c r="A64">
        <v>6958</v>
      </c>
      <c r="B64" t="s">
        <v>8</v>
      </c>
      <c r="C64" t="s">
        <v>21</v>
      </c>
      <c r="D64" s="1">
        <v>18</v>
      </c>
      <c r="E64" t="s">
        <v>4</v>
      </c>
      <c r="F64">
        <v>14649</v>
      </c>
      <c r="G64" s="13">
        <f>VLOOKUP($A64,'9.3 Price List'!$A$3:$D$16,4,FALSE)</f>
        <v>279</v>
      </c>
      <c r="H64" s="13">
        <f t="shared" si="0"/>
        <v>5022</v>
      </c>
      <c r="I64" s="13">
        <f t="shared" si="1"/>
        <v>6026.4</v>
      </c>
    </row>
    <row r="65" spans="1:9" x14ac:dyDescent="0.35">
      <c r="A65">
        <v>6958</v>
      </c>
      <c r="B65" t="s">
        <v>8</v>
      </c>
      <c r="C65" t="s">
        <v>21</v>
      </c>
      <c r="D65" s="1">
        <v>9</v>
      </c>
      <c r="E65" t="s">
        <v>4</v>
      </c>
      <c r="F65">
        <v>14650</v>
      </c>
      <c r="G65" s="13">
        <f>VLOOKUP($A65,'9.3 Price List'!$A$3:$D$16,4,FALSE)</f>
        <v>279</v>
      </c>
      <c r="H65" s="13">
        <f t="shared" si="0"/>
        <v>2511</v>
      </c>
      <c r="I65" s="13">
        <f t="shared" si="1"/>
        <v>3013.2</v>
      </c>
    </row>
    <row r="66" spans="1:9" x14ac:dyDescent="0.35">
      <c r="A66">
        <v>6958</v>
      </c>
      <c r="B66" t="s">
        <v>8</v>
      </c>
      <c r="C66" t="s">
        <v>21</v>
      </c>
      <c r="D66" s="1">
        <v>28</v>
      </c>
      <c r="E66" t="s">
        <v>4</v>
      </c>
      <c r="F66">
        <v>14651</v>
      </c>
      <c r="G66" s="13">
        <f>VLOOKUP($A66,'9.3 Price List'!$A$3:$D$16,4,FALSE)</f>
        <v>279</v>
      </c>
      <c r="H66" s="13">
        <f t="shared" si="0"/>
        <v>7812</v>
      </c>
      <c r="I66" s="13">
        <f t="shared" si="1"/>
        <v>9374.4</v>
      </c>
    </row>
    <row r="67" spans="1:9" x14ac:dyDescent="0.35">
      <c r="A67">
        <v>6959</v>
      </c>
      <c r="B67" t="s">
        <v>9</v>
      </c>
      <c r="C67" t="s">
        <v>20</v>
      </c>
      <c r="D67" s="1">
        <v>56</v>
      </c>
      <c r="E67" t="s">
        <v>4</v>
      </c>
      <c r="F67">
        <v>14652</v>
      </c>
      <c r="G67" s="13">
        <f>VLOOKUP($A67,'9.3 Price List'!$A$3:$D$16,4,FALSE)</f>
        <v>469</v>
      </c>
      <c r="H67" s="13">
        <f t="shared" ref="H67:H130" si="2">G67*D67</f>
        <v>26264</v>
      </c>
      <c r="I67" s="13">
        <f t="shared" ref="I67:I130" si="3">H67*1.2</f>
        <v>31516.799999999999</v>
      </c>
    </row>
    <row r="68" spans="1:9" x14ac:dyDescent="0.35">
      <c r="A68">
        <v>6959</v>
      </c>
      <c r="B68" t="s">
        <v>9</v>
      </c>
      <c r="C68" t="s">
        <v>20</v>
      </c>
      <c r="D68" s="1">
        <v>81</v>
      </c>
      <c r="E68" t="s">
        <v>4</v>
      </c>
      <c r="F68">
        <v>14653</v>
      </c>
      <c r="G68" s="13">
        <f>VLOOKUP($A68,'9.3 Price List'!$A$3:$D$16,4,FALSE)</f>
        <v>469</v>
      </c>
      <c r="H68" s="13">
        <f t="shared" si="2"/>
        <v>37989</v>
      </c>
      <c r="I68" s="13">
        <f t="shared" si="3"/>
        <v>45586.799999999996</v>
      </c>
    </row>
    <row r="69" spans="1:9" x14ac:dyDescent="0.35">
      <c r="A69">
        <v>6959</v>
      </c>
      <c r="B69" t="s">
        <v>9</v>
      </c>
      <c r="C69" t="s">
        <v>20</v>
      </c>
      <c r="D69" s="1">
        <v>41</v>
      </c>
      <c r="E69" t="s">
        <v>4</v>
      </c>
      <c r="F69">
        <v>14654</v>
      </c>
      <c r="G69" s="13">
        <f>VLOOKUP($A69,'9.3 Price List'!$A$3:$D$16,4,FALSE)</f>
        <v>469</v>
      </c>
      <c r="H69" s="13">
        <f t="shared" si="2"/>
        <v>19229</v>
      </c>
      <c r="I69" s="13">
        <f t="shared" si="3"/>
        <v>23074.799999999999</v>
      </c>
    </row>
    <row r="70" spans="1:9" x14ac:dyDescent="0.35">
      <c r="A70">
        <v>6959</v>
      </c>
      <c r="B70" t="s">
        <v>9</v>
      </c>
      <c r="C70" t="s">
        <v>20</v>
      </c>
      <c r="D70" s="1">
        <v>84</v>
      </c>
      <c r="E70" t="s">
        <v>4</v>
      </c>
      <c r="F70">
        <v>14655</v>
      </c>
      <c r="G70" s="13">
        <f>VLOOKUP($A70,'9.3 Price List'!$A$3:$D$16,4,FALSE)</f>
        <v>469</v>
      </c>
      <c r="H70" s="13">
        <f t="shared" si="2"/>
        <v>39396</v>
      </c>
      <c r="I70" s="13">
        <f t="shared" si="3"/>
        <v>47275.199999999997</v>
      </c>
    </row>
    <row r="71" spans="1:9" x14ac:dyDescent="0.35">
      <c r="A71">
        <v>6960</v>
      </c>
      <c r="B71" t="s">
        <v>10</v>
      </c>
      <c r="C71" t="s">
        <v>19</v>
      </c>
      <c r="D71" s="1">
        <v>13</v>
      </c>
      <c r="E71" t="s">
        <v>4</v>
      </c>
      <c r="F71">
        <v>14656</v>
      </c>
      <c r="G71" s="13">
        <f>VLOOKUP($A71,'9.3 Price List'!$A$3:$D$16,4,FALSE)</f>
        <v>499</v>
      </c>
      <c r="H71" s="13">
        <f t="shared" si="2"/>
        <v>6487</v>
      </c>
      <c r="I71" s="13">
        <f t="shared" si="3"/>
        <v>7784.4</v>
      </c>
    </row>
    <row r="72" spans="1:9" x14ac:dyDescent="0.35">
      <c r="A72">
        <v>6960</v>
      </c>
      <c r="B72" t="s">
        <v>10</v>
      </c>
      <c r="C72" t="s">
        <v>19</v>
      </c>
      <c r="D72" s="1">
        <v>70</v>
      </c>
      <c r="E72" t="s">
        <v>4</v>
      </c>
      <c r="F72">
        <v>14657</v>
      </c>
      <c r="G72" s="13">
        <f>VLOOKUP($A72,'9.3 Price List'!$A$3:$D$16,4,FALSE)</f>
        <v>499</v>
      </c>
      <c r="H72" s="13">
        <f t="shared" si="2"/>
        <v>34930</v>
      </c>
      <c r="I72" s="13">
        <f t="shared" si="3"/>
        <v>41916</v>
      </c>
    </row>
    <row r="73" spans="1:9" x14ac:dyDescent="0.35">
      <c r="A73">
        <v>6960</v>
      </c>
      <c r="B73" t="s">
        <v>10</v>
      </c>
      <c r="C73" t="s">
        <v>19</v>
      </c>
      <c r="D73" s="1">
        <v>62</v>
      </c>
      <c r="E73" t="s">
        <v>4</v>
      </c>
      <c r="F73">
        <v>14658</v>
      </c>
      <c r="G73" s="13">
        <f>VLOOKUP($A73,'9.3 Price List'!$A$3:$D$16,4,FALSE)</f>
        <v>499</v>
      </c>
      <c r="H73" s="13">
        <f t="shared" si="2"/>
        <v>30938</v>
      </c>
      <c r="I73" s="13">
        <f t="shared" si="3"/>
        <v>37125.599999999999</v>
      </c>
    </row>
    <row r="74" spans="1:9" x14ac:dyDescent="0.35">
      <c r="A74">
        <v>6960</v>
      </c>
      <c r="B74" t="s">
        <v>10</v>
      </c>
      <c r="C74" t="s">
        <v>19</v>
      </c>
      <c r="D74" s="1">
        <v>62</v>
      </c>
      <c r="E74" t="s">
        <v>4</v>
      </c>
      <c r="F74">
        <v>14659</v>
      </c>
      <c r="G74" s="13">
        <f>VLOOKUP($A74,'9.3 Price List'!$A$3:$D$16,4,FALSE)</f>
        <v>499</v>
      </c>
      <c r="H74" s="13">
        <f t="shared" si="2"/>
        <v>30938</v>
      </c>
      <c r="I74" s="13">
        <f t="shared" si="3"/>
        <v>37125.599999999999</v>
      </c>
    </row>
    <row r="75" spans="1:9" x14ac:dyDescent="0.35">
      <c r="A75">
        <v>6961</v>
      </c>
      <c r="B75" t="s">
        <v>11</v>
      </c>
      <c r="C75" t="s">
        <v>18</v>
      </c>
      <c r="D75" s="1">
        <v>74</v>
      </c>
      <c r="E75" t="s">
        <v>4</v>
      </c>
      <c r="F75">
        <v>14660</v>
      </c>
      <c r="G75" s="13">
        <f>VLOOKUP($A75,'9.3 Price List'!$A$3:$D$16,4,FALSE)</f>
        <v>599</v>
      </c>
      <c r="H75" s="13">
        <f t="shared" si="2"/>
        <v>44326</v>
      </c>
      <c r="I75" s="13">
        <f t="shared" si="3"/>
        <v>53191.199999999997</v>
      </c>
    </row>
    <row r="76" spans="1:9" x14ac:dyDescent="0.35">
      <c r="A76">
        <v>6961</v>
      </c>
      <c r="B76" t="s">
        <v>11</v>
      </c>
      <c r="C76" t="s">
        <v>18</v>
      </c>
      <c r="D76" s="1">
        <v>79</v>
      </c>
      <c r="E76" t="s">
        <v>4</v>
      </c>
      <c r="F76">
        <v>14661</v>
      </c>
      <c r="G76" s="13">
        <f>VLOOKUP($A76,'9.3 Price List'!$A$3:$D$16,4,FALSE)</f>
        <v>599</v>
      </c>
      <c r="H76" s="13">
        <f t="shared" si="2"/>
        <v>47321</v>
      </c>
      <c r="I76" s="13">
        <f t="shared" si="3"/>
        <v>56785.2</v>
      </c>
    </row>
    <row r="77" spans="1:9" x14ac:dyDescent="0.35">
      <c r="A77">
        <v>6961</v>
      </c>
      <c r="B77" t="s">
        <v>11</v>
      </c>
      <c r="C77" t="s">
        <v>18</v>
      </c>
      <c r="D77" s="1">
        <v>49</v>
      </c>
      <c r="E77" t="s">
        <v>4</v>
      </c>
      <c r="F77">
        <v>14662</v>
      </c>
      <c r="G77" s="13">
        <f>VLOOKUP($A77,'9.3 Price List'!$A$3:$D$16,4,FALSE)</f>
        <v>599</v>
      </c>
      <c r="H77" s="13">
        <f t="shared" si="2"/>
        <v>29351</v>
      </c>
      <c r="I77" s="13">
        <f t="shared" si="3"/>
        <v>35221.199999999997</v>
      </c>
    </row>
    <row r="78" spans="1:9" x14ac:dyDescent="0.35">
      <c r="A78">
        <v>6961</v>
      </c>
      <c r="B78" t="s">
        <v>11</v>
      </c>
      <c r="C78" t="s">
        <v>18</v>
      </c>
      <c r="D78" s="1">
        <v>51</v>
      </c>
      <c r="E78" t="s">
        <v>4</v>
      </c>
      <c r="F78">
        <v>14663</v>
      </c>
      <c r="G78" s="13">
        <f>VLOOKUP($A78,'9.3 Price List'!$A$3:$D$16,4,FALSE)</f>
        <v>599</v>
      </c>
      <c r="H78" s="13">
        <f t="shared" si="2"/>
        <v>30549</v>
      </c>
      <c r="I78" s="13">
        <f t="shared" si="3"/>
        <v>36658.799999999996</v>
      </c>
    </row>
    <row r="79" spans="1:9" x14ac:dyDescent="0.35">
      <c r="A79">
        <v>6961</v>
      </c>
      <c r="B79" t="s">
        <v>11</v>
      </c>
      <c r="C79" t="s">
        <v>18</v>
      </c>
      <c r="D79" s="1">
        <v>14</v>
      </c>
      <c r="E79" t="s">
        <v>4</v>
      </c>
      <c r="F79">
        <v>14664</v>
      </c>
      <c r="G79" s="13">
        <f>VLOOKUP($A79,'9.3 Price List'!$A$3:$D$16,4,FALSE)</f>
        <v>599</v>
      </c>
      <c r="H79" s="13">
        <f t="shared" si="2"/>
        <v>8386</v>
      </c>
      <c r="I79" s="13">
        <f t="shared" si="3"/>
        <v>10063.199999999999</v>
      </c>
    </row>
    <row r="80" spans="1:9" x14ac:dyDescent="0.35">
      <c r="A80">
        <v>8471</v>
      </c>
      <c r="B80" t="s">
        <v>12</v>
      </c>
      <c r="C80" t="s">
        <v>23</v>
      </c>
      <c r="D80" s="1">
        <v>51</v>
      </c>
      <c r="E80" t="s">
        <v>4</v>
      </c>
      <c r="F80">
        <v>14665</v>
      </c>
      <c r="G80" s="13">
        <f>VLOOKUP($A80,'9.3 Price List'!$A$3:$D$16,4,FALSE)</f>
        <v>299</v>
      </c>
      <c r="H80" s="13">
        <f t="shared" si="2"/>
        <v>15249</v>
      </c>
      <c r="I80" s="13">
        <f t="shared" si="3"/>
        <v>18298.8</v>
      </c>
    </row>
    <row r="81" spans="1:9" x14ac:dyDescent="0.35">
      <c r="A81">
        <v>8471</v>
      </c>
      <c r="B81" t="s">
        <v>12</v>
      </c>
      <c r="C81" t="s">
        <v>23</v>
      </c>
      <c r="D81" s="1">
        <v>37</v>
      </c>
      <c r="E81" t="s">
        <v>4</v>
      </c>
      <c r="F81">
        <v>14666</v>
      </c>
      <c r="G81" s="13">
        <f>VLOOKUP($A81,'9.3 Price List'!$A$3:$D$16,4,FALSE)</f>
        <v>299</v>
      </c>
      <c r="H81" s="13">
        <f t="shared" si="2"/>
        <v>11063</v>
      </c>
      <c r="I81" s="13">
        <f t="shared" si="3"/>
        <v>13275.6</v>
      </c>
    </row>
    <row r="82" spans="1:9" x14ac:dyDescent="0.35">
      <c r="A82">
        <v>8471</v>
      </c>
      <c r="B82" t="s">
        <v>12</v>
      </c>
      <c r="C82" t="s">
        <v>23</v>
      </c>
      <c r="D82" s="1">
        <v>25</v>
      </c>
      <c r="E82" t="s">
        <v>4</v>
      </c>
      <c r="F82">
        <v>14667</v>
      </c>
      <c r="G82" s="13">
        <f>VLOOKUP($A82,'9.3 Price List'!$A$3:$D$16,4,FALSE)</f>
        <v>299</v>
      </c>
      <c r="H82" s="13">
        <f t="shared" si="2"/>
        <v>7475</v>
      </c>
      <c r="I82" s="13">
        <f t="shared" si="3"/>
        <v>8970</v>
      </c>
    </row>
    <row r="83" spans="1:9" x14ac:dyDescent="0.35">
      <c r="A83">
        <v>8471</v>
      </c>
      <c r="B83" t="s">
        <v>12</v>
      </c>
      <c r="C83" t="s">
        <v>23</v>
      </c>
      <c r="D83" s="1">
        <v>79</v>
      </c>
      <c r="E83" t="s">
        <v>4</v>
      </c>
      <c r="F83">
        <v>14668</v>
      </c>
      <c r="G83" s="13">
        <f>VLOOKUP($A83,'9.3 Price List'!$A$3:$D$16,4,FALSE)</f>
        <v>299</v>
      </c>
      <c r="H83" s="13">
        <f t="shared" si="2"/>
        <v>23621</v>
      </c>
      <c r="I83" s="13">
        <f t="shared" si="3"/>
        <v>28345.200000000001</v>
      </c>
    </row>
    <row r="84" spans="1:9" x14ac:dyDescent="0.35">
      <c r="A84">
        <v>8471</v>
      </c>
      <c r="B84" t="s">
        <v>12</v>
      </c>
      <c r="C84" t="s">
        <v>23</v>
      </c>
      <c r="D84" s="1">
        <v>69</v>
      </c>
      <c r="E84" t="s">
        <v>4</v>
      </c>
      <c r="F84">
        <v>14669</v>
      </c>
      <c r="G84" s="13">
        <f>VLOOKUP($A84,'9.3 Price List'!$A$3:$D$16,4,FALSE)</f>
        <v>299</v>
      </c>
      <c r="H84" s="13">
        <f t="shared" si="2"/>
        <v>20631</v>
      </c>
      <c r="I84" s="13">
        <f t="shared" si="3"/>
        <v>24757.200000000001</v>
      </c>
    </row>
    <row r="85" spans="1:9" x14ac:dyDescent="0.35">
      <c r="A85">
        <v>8472</v>
      </c>
      <c r="B85" t="s">
        <v>13</v>
      </c>
      <c r="C85" t="s">
        <v>24</v>
      </c>
      <c r="D85" s="1">
        <v>46</v>
      </c>
      <c r="E85" t="s">
        <v>4</v>
      </c>
      <c r="F85">
        <v>14670</v>
      </c>
      <c r="G85" s="13">
        <f>VLOOKUP($A85,'9.3 Price List'!$A$3:$D$16,4,FALSE)</f>
        <v>499</v>
      </c>
      <c r="H85" s="13">
        <f t="shared" si="2"/>
        <v>22954</v>
      </c>
      <c r="I85" s="13">
        <f t="shared" si="3"/>
        <v>27544.799999999999</v>
      </c>
    </row>
    <row r="86" spans="1:9" x14ac:dyDescent="0.35">
      <c r="A86">
        <v>8472</v>
      </c>
      <c r="B86" t="s">
        <v>13</v>
      </c>
      <c r="C86" t="s">
        <v>24</v>
      </c>
      <c r="D86" s="1">
        <v>72</v>
      </c>
      <c r="E86" t="s">
        <v>4</v>
      </c>
      <c r="F86">
        <v>14671</v>
      </c>
      <c r="G86" s="13">
        <f>VLOOKUP($A86,'9.3 Price List'!$A$3:$D$16,4,FALSE)</f>
        <v>499</v>
      </c>
      <c r="H86" s="13">
        <f t="shared" si="2"/>
        <v>35928</v>
      </c>
      <c r="I86" s="13">
        <f t="shared" si="3"/>
        <v>43113.599999999999</v>
      </c>
    </row>
    <row r="87" spans="1:9" x14ac:dyDescent="0.35">
      <c r="A87">
        <v>8472</v>
      </c>
      <c r="B87" t="s">
        <v>13</v>
      </c>
      <c r="C87" t="s">
        <v>24</v>
      </c>
      <c r="D87" s="1">
        <v>63</v>
      </c>
      <c r="E87" t="s">
        <v>4</v>
      </c>
      <c r="F87">
        <v>14672</v>
      </c>
      <c r="G87" s="13">
        <f>VLOOKUP($A87,'9.3 Price List'!$A$3:$D$16,4,FALSE)</f>
        <v>499</v>
      </c>
      <c r="H87" s="13">
        <f t="shared" si="2"/>
        <v>31437</v>
      </c>
      <c r="I87" s="13">
        <f t="shared" si="3"/>
        <v>37724.400000000001</v>
      </c>
    </row>
    <row r="88" spans="1:9" x14ac:dyDescent="0.35">
      <c r="A88">
        <v>8472</v>
      </c>
      <c r="B88" t="s">
        <v>13</v>
      </c>
      <c r="C88" t="s">
        <v>24</v>
      </c>
      <c r="D88" s="1">
        <v>58</v>
      </c>
      <c r="E88" t="s">
        <v>4</v>
      </c>
      <c r="F88">
        <v>14673</v>
      </c>
      <c r="G88" s="13">
        <f>VLOOKUP($A88,'9.3 Price List'!$A$3:$D$16,4,FALSE)</f>
        <v>499</v>
      </c>
      <c r="H88" s="13">
        <f t="shared" si="2"/>
        <v>28942</v>
      </c>
      <c r="I88" s="13">
        <f t="shared" si="3"/>
        <v>34730.400000000001</v>
      </c>
    </row>
    <row r="89" spans="1:9" x14ac:dyDescent="0.35">
      <c r="A89">
        <v>8473</v>
      </c>
      <c r="B89" t="s">
        <v>14</v>
      </c>
      <c r="C89" t="s">
        <v>25</v>
      </c>
      <c r="D89" s="1">
        <v>65</v>
      </c>
      <c r="E89" t="s">
        <v>4</v>
      </c>
      <c r="F89">
        <v>14674</v>
      </c>
      <c r="G89" s="13">
        <f>VLOOKUP($A89,'9.3 Price List'!$A$3:$D$16,4,FALSE)</f>
        <v>539</v>
      </c>
      <c r="H89" s="13">
        <f t="shared" si="2"/>
        <v>35035</v>
      </c>
      <c r="I89" s="13">
        <f t="shared" si="3"/>
        <v>42042</v>
      </c>
    </row>
    <row r="90" spans="1:9" x14ac:dyDescent="0.35">
      <c r="A90">
        <v>8473</v>
      </c>
      <c r="B90" t="s">
        <v>14</v>
      </c>
      <c r="C90" t="s">
        <v>25</v>
      </c>
      <c r="D90" s="1">
        <v>65</v>
      </c>
      <c r="E90" t="s">
        <v>4</v>
      </c>
      <c r="F90">
        <v>14675</v>
      </c>
      <c r="G90" s="13">
        <f>VLOOKUP($A90,'9.3 Price List'!$A$3:$D$16,4,FALSE)</f>
        <v>539</v>
      </c>
      <c r="H90" s="13">
        <f t="shared" si="2"/>
        <v>35035</v>
      </c>
      <c r="I90" s="13">
        <f t="shared" si="3"/>
        <v>42042</v>
      </c>
    </row>
    <row r="91" spans="1:9" x14ac:dyDescent="0.35">
      <c r="A91">
        <v>8473</v>
      </c>
      <c r="B91" t="s">
        <v>14</v>
      </c>
      <c r="C91" t="s">
        <v>25</v>
      </c>
      <c r="D91" s="1">
        <v>49</v>
      </c>
      <c r="E91" t="s">
        <v>4</v>
      </c>
      <c r="F91">
        <v>14676</v>
      </c>
      <c r="G91" s="13">
        <f>VLOOKUP($A91,'9.3 Price List'!$A$3:$D$16,4,FALSE)</f>
        <v>539</v>
      </c>
      <c r="H91" s="13">
        <f t="shared" si="2"/>
        <v>26411</v>
      </c>
      <c r="I91" s="13">
        <f t="shared" si="3"/>
        <v>31693.199999999997</v>
      </c>
    </row>
    <row r="92" spans="1:9" x14ac:dyDescent="0.35">
      <c r="A92">
        <v>8473</v>
      </c>
      <c r="B92" t="s">
        <v>14</v>
      </c>
      <c r="C92" t="s">
        <v>25</v>
      </c>
      <c r="D92" s="1">
        <v>60</v>
      </c>
      <c r="E92" t="s">
        <v>4</v>
      </c>
      <c r="F92">
        <v>14677</v>
      </c>
      <c r="G92" s="13">
        <f>VLOOKUP($A92,'9.3 Price List'!$A$3:$D$16,4,FALSE)</f>
        <v>539</v>
      </c>
      <c r="H92" s="13">
        <f t="shared" si="2"/>
        <v>32340</v>
      </c>
      <c r="I92" s="13">
        <f t="shared" si="3"/>
        <v>38808</v>
      </c>
    </row>
    <row r="93" spans="1:9" x14ac:dyDescent="0.35">
      <c r="A93">
        <v>8474</v>
      </c>
      <c r="B93" t="s">
        <v>15</v>
      </c>
      <c r="C93" t="s">
        <v>26</v>
      </c>
      <c r="D93" s="1">
        <v>84</v>
      </c>
      <c r="E93" t="s">
        <v>4</v>
      </c>
      <c r="F93">
        <v>14678</v>
      </c>
      <c r="G93" s="13">
        <f>VLOOKUP($A93,'9.3 Price List'!$A$3:$D$16,4,FALSE)</f>
        <v>629</v>
      </c>
      <c r="H93" s="13">
        <f t="shared" si="2"/>
        <v>52836</v>
      </c>
      <c r="I93" s="13">
        <f t="shared" si="3"/>
        <v>63403.199999999997</v>
      </c>
    </row>
    <row r="94" spans="1:9" x14ac:dyDescent="0.35">
      <c r="A94">
        <v>8474</v>
      </c>
      <c r="B94" t="s">
        <v>15</v>
      </c>
      <c r="C94" t="s">
        <v>26</v>
      </c>
      <c r="D94" s="1">
        <v>9</v>
      </c>
      <c r="E94" t="s">
        <v>4</v>
      </c>
      <c r="F94">
        <v>14679</v>
      </c>
      <c r="G94" s="13">
        <f>VLOOKUP($A94,'9.3 Price List'!$A$3:$D$16,4,FALSE)</f>
        <v>629</v>
      </c>
      <c r="H94" s="13">
        <f t="shared" si="2"/>
        <v>5661</v>
      </c>
      <c r="I94" s="13">
        <f t="shared" si="3"/>
        <v>6793.2</v>
      </c>
    </row>
    <row r="95" spans="1:9" x14ac:dyDescent="0.35">
      <c r="A95">
        <v>8474</v>
      </c>
      <c r="B95" t="s">
        <v>15</v>
      </c>
      <c r="C95" t="s">
        <v>26</v>
      </c>
      <c r="D95" s="1">
        <v>69</v>
      </c>
      <c r="E95" t="s">
        <v>4</v>
      </c>
      <c r="F95">
        <v>14680</v>
      </c>
      <c r="G95" s="13">
        <f>VLOOKUP($A95,'9.3 Price List'!$A$3:$D$16,4,FALSE)</f>
        <v>629</v>
      </c>
      <c r="H95" s="13">
        <f t="shared" si="2"/>
        <v>43401</v>
      </c>
      <c r="I95" s="13">
        <f t="shared" si="3"/>
        <v>52081.2</v>
      </c>
    </row>
    <row r="96" spans="1:9" x14ac:dyDescent="0.35">
      <c r="A96">
        <v>8474</v>
      </c>
      <c r="B96" t="s">
        <v>15</v>
      </c>
      <c r="C96" t="s">
        <v>26</v>
      </c>
      <c r="D96" s="1">
        <v>58</v>
      </c>
      <c r="E96" t="s">
        <v>4</v>
      </c>
      <c r="F96">
        <v>14681</v>
      </c>
      <c r="G96" s="13">
        <f>VLOOKUP($A96,'9.3 Price List'!$A$3:$D$16,4,FALSE)</f>
        <v>629</v>
      </c>
      <c r="H96" s="13">
        <f t="shared" si="2"/>
        <v>36482</v>
      </c>
      <c r="I96" s="13">
        <f t="shared" si="3"/>
        <v>43778.400000000001</v>
      </c>
    </row>
    <row r="97" spans="1:9" x14ac:dyDescent="0.35">
      <c r="A97">
        <v>8475</v>
      </c>
      <c r="B97" t="s">
        <v>16</v>
      </c>
      <c r="C97" t="s">
        <v>27</v>
      </c>
      <c r="D97" s="1">
        <v>25</v>
      </c>
      <c r="E97" t="s">
        <v>4</v>
      </c>
      <c r="F97">
        <v>14682</v>
      </c>
      <c r="G97" s="13">
        <f>VLOOKUP($A97,'9.3 Price List'!$A$3:$D$16,4,FALSE)</f>
        <v>749</v>
      </c>
      <c r="H97" s="13">
        <f t="shared" si="2"/>
        <v>18725</v>
      </c>
      <c r="I97" s="13">
        <f t="shared" si="3"/>
        <v>22470</v>
      </c>
    </row>
    <row r="98" spans="1:9" x14ac:dyDescent="0.35">
      <c r="A98">
        <v>8475</v>
      </c>
      <c r="B98" t="s">
        <v>16</v>
      </c>
      <c r="C98" t="s">
        <v>27</v>
      </c>
      <c r="D98" s="1">
        <v>21</v>
      </c>
      <c r="E98" t="s">
        <v>4</v>
      </c>
      <c r="F98">
        <v>14683</v>
      </c>
      <c r="G98" s="13">
        <f>VLOOKUP($A98,'9.3 Price List'!$A$3:$D$16,4,FALSE)</f>
        <v>749</v>
      </c>
      <c r="H98" s="13">
        <f t="shared" si="2"/>
        <v>15729</v>
      </c>
      <c r="I98" s="13">
        <f t="shared" si="3"/>
        <v>18874.8</v>
      </c>
    </row>
    <row r="99" spans="1:9" x14ac:dyDescent="0.35">
      <c r="A99">
        <v>8475</v>
      </c>
      <c r="B99" t="s">
        <v>16</v>
      </c>
      <c r="C99" t="s">
        <v>27</v>
      </c>
      <c r="D99" s="1">
        <v>65</v>
      </c>
      <c r="E99" t="s">
        <v>4</v>
      </c>
      <c r="F99">
        <v>14684</v>
      </c>
      <c r="G99" s="13">
        <f>VLOOKUP($A99,'9.3 Price List'!$A$3:$D$16,4,FALSE)</f>
        <v>749</v>
      </c>
      <c r="H99" s="13">
        <f t="shared" si="2"/>
        <v>48685</v>
      </c>
      <c r="I99" s="13">
        <f t="shared" si="3"/>
        <v>58422</v>
      </c>
    </row>
    <row r="100" spans="1:9" x14ac:dyDescent="0.35">
      <c r="A100">
        <v>8475</v>
      </c>
      <c r="B100" t="s">
        <v>16</v>
      </c>
      <c r="C100" t="s">
        <v>27</v>
      </c>
      <c r="D100" s="1">
        <v>28</v>
      </c>
      <c r="E100" t="s">
        <v>4</v>
      </c>
      <c r="F100">
        <v>14685</v>
      </c>
      <c r="G100" s="13">
        <f>VLOOKUP($A100,'9.3 Price List'!$A$3:$D$16,4,FALSE)</f>
        <v>749</v>
      </c>
      <c r="H100" s="13">
        <f t="shared" si="2"/>
        <v>20972</v>
      </c>
      <c r="I100" s="13">
        <f t="shared" si="3"/>
        <v>25166.399999999998</v>
      </c>
    </row>
    <row r="101" spans="1:9" x14ac:dyDescent="0.35">
      <c r="A101">
        <v>9326</v>
      </c>
      <c r="B101" t="s">
        <v>17</v>
      </c>
      <c r="C101" t="s">
        <v>31</v>
      </c>
      <c r="D101" s="1">
        <v>48</v>
      </c>
      <c r="E101" t="s">
        <v>4</v>
      </c>
      <c r="F101">
        <v>14686</v>
      </c>
      <c r="G101" s="13">
        <f>VLOOKUP($A101,'9.3 Price List'!$A$3:$D$16,4,FALSE)</f>
        <v>339</v>
      </c>
      <c r="H101" s="13">
        <f t="shared" si="2"/>
        <v>16272</v>
      </c>
      <c r="I101" s="13">
        <f t="shared" si="3"/>
        <v>19526.399999999998</v>
      </c>
    </row>
    <row r="102" spans="1:9" x14ac:dyDescent="0.35">
      <c r="A102">
        <v>9326</v>
      </c>
      <c r="B102" t="s">
        <v>17</v>
      </c>
      <c r="C102" t="s">
        <v>31</v>
      </c>
      <c r="D102" s="1">
        <v>76</v>
      </c>
      <c r="E102" t="s">
        <v>4</v>
      </c>
      <c r="F102">
        <v>14687</v>
      </c>
      <c r="G102" s="13">
        <f>VLOOKUP($A102,'9.3 Price List'!$A$3:$D$16,4,FALSE)</f>
        <v>339</v>
      </c>
      <c r="H102" s="13">
        <f t="shared" si="2"/>
        <v>25764</v>
      </c>
      <c r="I102" s="13">
        <f t="shared" si="3"/>
        <v>30916.799999999999</v>
      </c>
    </row>
    <row r="103" spans="1:9" x14ac:dyDescent="0.35">
      <c r="A103">
        <v>9326</v>
      </c>
      <c r="B103" t="s">
        <v>17</v>
      </c>
      <c r="C103" t="s">
        <v>31</v>
      </c>
      <c r="D103" s="1">
        <v>27</v>
      </c>
      <c r="E103" t="s">
        <v>4</v>
      </c>
      <c r="F103">
        <v>14688</v>
      </c>
      <c r="G103" s="13">
        <f>VLOOKUP($A103,'9.3 Price List'!$A$3:$D$16,4,FALSE)</f>
        <v>339</v>
      </c>
      <c r="H103" s="13">
        <f t="shared" si="2"/>
        <v>9153</v>
      </c>
      <c r="I103" s="13">
        <f t="shared" si="3"/>
        <v>10983.6</v>
      </c>
    </row>
    <row r="104" spans="1:9" x14ac:dyDescent="0.35">
      <c r="A104">
        <v>9326</v>
      </c>
      <c r="B104" t="s">
        <v>17</v>
      </c>
      <c r="C104" t="s">
        <v>31</v>
      </c>
      <c r="D104" s="1">
        <v>42</v>
      </c>
      <c r="E104" t="s">
        <v>4</v>
      </c>
      <c r="F104">
        <v>14689</v>
      </c>
      <c r="G104" s="13">
        <f>VLOOKUP($A104,'9.3 Price List'!$A$3:$D$16,4,FALSE)</f>
        <v>339</v>
      </c>
      <c r="H104" s="13">
        <f t="shared" si="2"/>
        <v>14238</v>
      </c>
      <c r="I104" s="13">
        <f t="shared" si="3"/>
        <v>17085.599999999999</v>
      </c>
    </row>
    <row r="105" spans="1:9" x14ac:dyDescent="0.35">
      <c r="A105">
        <v>9326</v>
      </c>
      <c r="B105" t="s">
        <v>17</v>
      </c>
      <c r="C105" t="s">
        <v>31</v>
      </c>
      <c r="D105" s="1">
        <v>77</v>
      </c>
      <c r="E105" t="s">
        <v>4</v>
      </c>
      <c r="F105">
        <v>14690</v>
      </c>
      <c r="G105" s="13">
        <f>VLOOKUP($A105,'9.3 Price List'!$A$3:$D$16,4,FALSE)</f>
        <v>339</v>
      </c>
      <c r="H105" s="13">
        <f t="shared" si="2"/>
        <v>26103</v>
      </c>
      <c r="I105" s="13">
        <f t="shared" si="3"/>
        <v>31323.599999999999</v>
      </c>
    </row>
    <row r="106" spans="1:9" x14ac:dyDescent="0.35">
      <c r="A106">
        <v>9326</v>
      </c>
      <c r="B106" t="s">
        <v>17</v>
      </c>
      <c r="C106" t="s">
        <v>31</v>
      </c>
      <c r="D106" s="1">
        <v>32</v>
      </c>
      <c r="E106" t="s">
        <v>4</v>
      </c>
      <c r="F106">
        <v>14691</v>
      </c>
      <c r="G106" s="13">
        <f>VLOOKUP($A106,'9.3 Price List'!$A$3:$D$16,4,FALSE)</f>
        <v>339</v>
      </c>
      <c r="H106" s="13">
        <f t="shared" si="2"/>
        <v>10848</v>
      </c>
      <c r="I106" s="13">
        <f t="shared" si="3"/>
        <v>13017.6</v>
      </c>
    </row>
    <row r="107" spans="1:9" x14ac:dyDescent="0.35">
      <c r="A107">
        <v>9327</v>
      </c>
      <c r="B107" t="s">
        <v>28</v>
      </c>
      <c r="C107" t="s">
        <v>32</v>
      </c>
      <c r="D107" s="1">
        <v>14</v>
      </c>
      <c r="E107" t="s">
        <v>4</v>
      </c>
      <c r="F107">
        <v>14692</v>
      </c>
      <c r="G107" s="13">
        <f>VLOOKUP($A107,'9.3 Price List'!$A$3:$D$16,4,FALSE)</f>
        <v>529</v>
      </c>
      <c r="H107" s="13">
        <f t="shared" si="2"/>
        <v>7406</v>
      </c>
      <c r="I107" s="13">
        <f t="shared" si="3"/>
        <v>8887.1999999999989</v>
      </c>
    </row>
    <row r="108" spans="1:9" x14ac:dyDescent="0.35">
      <c r="A108">
        <v>9327</v>
      </c>
      <c r="B108" t="s">
        <v>28</v>
      </c>
      <c r="C108" t="s">
        <v>32</v>
      </c>
      <c r="D108" s="1">
        <v>32</v>
      </c>
      <c r="E108" t="s">
        <v>4</v>
      </c>
      <c r="F108">
        <v>14693</v>
      </c>
      <c r="G108" s="13">
        <f>VLOOKUP($A108,'9.3 Price List'!$A$3:$D$16,4,FALSE)</f>
        <v>529</v>
      </c>
      <c r="H108" s="13">
        <f t="shared" si="2"/>
        <v>16928</v>
      </c>
      <c r="I108" s="13">
        <f t="shared" si="3"/>
        <v>20313.599999999999</v>
      </c>
    </row>
    <row r="109" spans="1:9" x14ac:dyDescent="0.35">
      <c r="A109">
        <v>9327</v>
      </c>
      <c r="B109" t="s">
        <v>28</v>
      </c>
      <c r="C109" t="s">
        <v>32</v>
      </c>
      <c r="D109" s="1">
        <v>77</v>
      </c>
      <c r="E109" t="s">
        <v>4</v>
      </c>
      <c r="F109">
        <v>14694</v>
      </c>
      <c r="G109" s="13">
        <f>VLOOKUP($A109,'9.3 Price List'!$A$3:$D$16,4,FALSE)</f>
        <v>529</v>
      </c>
      <c r="H109" s="13">
        <f t="shared" si="2"/>
        <v>40733</v>
      </c>
      <c r="I109" s="13">
        <f t="shared" si="3"/>
        <v>48879.6</v>
      </c>
    </row>
    <row r="110" spans="1:9" x14ac:dyDescent="0.35">
      <c r="A110">
        <v>9327</v>
      </c>
      <c r="B110" t="s">
        <v>28</v>
      </c>
      <c r="C110" t="s">
        <v>32</v>
      </c>
      <c r="D110" s="1">
        <v>32</v>
      </c>
      <c r="E110" t="s">
        <v>4</v>
      </c>
      <c r="F110">
        <v>14695</v>
      </c>
      <c r="G110" s="13">
        <f>VLOOKUP($A110,'9.3 Price List'!$A$3:$D$16,4,FALSE)</f>
        <v>529</v>
      </c>
      <c r="H110" s="13">
        <f t="shared" si="2"/>
        <v>16928</v>
      </c>
      <c r="I110" s="13">
        <f t="shared" si="3"/>
        <v>20313.599999999999</v>
      </c>
    </row>
    <row r="111" spans="1:9" x14ac:dyDescent="0.35">
      <c r="A111">
        <v>9327</v>
      </c>
      <c r="B111" t="s">
        <v>28</v>
      </c>
      <c r="C111" t="s">
        <v>32</v>
      </c>
      <c r="D111" s="1">
        <v>21</v>
      </c>
      <c r="E111" t="s">
        <v>4</v>
      </c>
      <c r="F111">
        <v>14696</v>
      </c>
      <c r="G111" s="13">
        <f>VLOOKUP($A111,'9.3 Price List'!$A$3:$D$16,4,FALSE)</f>
        <v>529</v>
      </c>
      <c r="H111" s="13">
        <f t="shared" si="2"/>
        <v>11109</v>
      </c>
      <c r="I111" s="13">
        <f t="shared" si="3"/>
        <v>13330.8</v>
      </c>
    </row>
    <row r="112" spans="1:9" x14ac:dyDescent="0.35">
      <c r="A112">
        <v>9328</v>
      </c>
      <c r="B112" t="s">
        <v>29</v>
      </c>
      <c r="C112" t="s">
        <v>33</v>
      </c>
      <c r="D112" s="1">
        <v>20</v>
      </c>
      <c r="E112" t="s">
        <v>4</v>
      </c>
      <c r="F112">
        <v>14697</v>
      </c>
      <c r="G112" s="13">
        <f>VLOOKUP($A112,'9.3 Price List'!$A$3:$D$16,4,FALSE)</f>
        <v>659</v>
      </c>
      <c r="H112" s="13">
        <f t="shared" si="2"/>
        <v>13180</v>
      </c>
      <c r="I112" s="13">
        <f t="shared" si="3"/>
        <v>15816</v>
      </c>
    </row>
    <row r="113" spans="1:9" x14ac:dyDescent="0.35">
      <c r="A113">
        <v>9328</v>
      </c>
      <c r="B113" t="s">
        <v>29</v>
      </c>
      <c r="C113" t="s">
        <v>33</v>
      </c>
      <c r="D113" s="1">
        <v>20</v>
      </c>
      <c r="E113" t="s">
        <v>4</v>
      </c>
      <c r="F113">
        <v>14698</v>
      </c>
      <c r="G113" s="13">
        <f>VLOOKUP($A113,'9.3 Price List'!$A$3:$D$16,4,FALSE)</f>
        <v>659</v>
      </c>
      <c r="H113" s="13">
        <f t="shared" si="2"/>
        <v>13180</v>
      </c>
      <c r="I113" s="13">
        <f t="shared" si="3"/>
        <v>15816</v>
      </c>
    </row>
    <row r="114" spans="1:9" x14ac:dyDescent="0.35">
      <c r="A114">
        <v>9328</v>
      </c>
      <c r="B114" t="s">
        <v>29</v>
      </c>
      <c r="C114" t="s">
        <v>33</v>
      </c>
      <c r="D114" s="1">
        <v>79</v>
      </c>
      <c r="E114" t="s">
        <v>4</v>
      </c>
      <c r="F114">
        <v>14699</v>
      </c>
      <c r="G114" s="13">
        <f>VLOOKUP($A114,'9.3 Price List'!$A$3:$D$16,4,FALSE)</f>
        <v>659</v>
      </c>
      <c r="H114" s="13">
        <f t="shared" si="2"/>
        <v>52061</v>
      </c>
      <c r="I114" s="13">
        <f t="shared" si="3"/>
        <v>62473.2</v>
      </c>
    </row>
    <row r="115" spans="1:9" x14ac:dyDescent="0.35">
      <c r="A115">
        <v>9328</v>
      </c>
      <c r="B115" t="s">
        <v>29</v>
      </c>
      <c r="C115" t="s">
        <v>33</v>
      </c>
      <c r="D115" s="1">
        <v>14</v>
      </c>
      <c r="E115" t="s">
        <v>4</v>
      </c>
      <c r="F115">
        <v>14700</v>
      </c>
      <c r="G115" s="13">
        <f>VLOOKUP($A115,'9.3 Price List'!$A$3:$D$16,4,FALSE)</f>
        <v>659</v>
      </c>
      <c r="H115" s="13">
        <f t="shared" si="2"/>
        <v>9226</v>
      </c>
      <c r="I115" s="13">
        <f t="shared" si="3"/>
        <v>11071.199999999999</v>
      </c>
    </row>
    <row r="116" spans="1:9" x14ac:dyDescent="0.35">
      <c r="A116">
        <v>9329</v>
      </c>
      <c r="B116" t="s">
        <v>30</v>
      </c>
      <c r="C116" t="s">
        <v>34</v>
      </c>
      <c r="D116" s="1">
        <v>76</v>
      </c>
      <c r="E116" t="s">
        <v>4</v>
      </c>
      <c r="F116">
        <v>14701</v>
      </c>
      <c r="G116" s="13">
        <f>VLOOKUP($A116,'9.3 Price List'!$A$3:$D$16,4,FALSE)</f>
        <v>699</v>
      </c>
      <c r="H116" s="13">
        <f t="shared" si="2"/>
        <v>53124</v>
      </c>
      <c r="I116" s="13">
        <f t="shared" si="3"/>
        <v>63748.799999999996</v>
      </c>
    </row>
    <row r="117" spans="1:9" x14ac:dyDescent="0.35">
      <c r="A117">
        <v>9329</v>
      </c>
      <c r="B117" t="s">
        <v>30</v>
      </c>
      <c r="C117" t="s">
        <v>34</v>
      </c>
      <c r="D117" s="1">
        <v>58</v>
      </c>
      <c r="E117" t="s">
        <v>4</v>
      </c>
      <c r="F117">
        <v>14702</v>
      </c>
      <c r="G117" s="13">
        <f>VLOOKUP($A117,'9.3 Price List'!$A$3:$D$16,4,FALSE)</f>
        <v>699</v>
      </c>
      <c r="H117" s="13">
        <f t="shared" si="2"/>
        <v>40542</v>
      </c>
      <c r="I117" s="13">
        <f t="shared" si="3"/>
        <v>48650.400000000001</v>
      </c>
    </row>
    <row r="118" spans="1:9" x14ac:dyDescent="0.35">
      <c r="A118">
        <v>9329</v>
      </c>
      <c r="B118" t="s">
        <v>30</v>
      </c>
      <c r="C118" t="s">
        <v>34</v>
      </c>
      <c r="D118" s="1">
        <v>27</v>
      </c>
      <c r="E118" t="s">
        <v>4</v>
      </c>
      <c r="F118">
        <v>14703</v>
      </c>
      <c r="G118" s="13">
        <f>VLOOKUP($A118,'9.3 Price List'!$A$3:$D$16,4,FALSE)</f>
        <v>699</v>
      </c>
      <c r="H118" s="13">
        <f t="shared" si="2"/>
        <v>18873</v>
      </c>
      <c r="I118" s="13">
        <f t="shared" si="3"/>
        <v>22647.599999999999</v>
      </c>
    </row>
    <row r="119" spans="1:9" x14ac:dyDescent="0.35">
      <c r="A119">
        <v>9329</v>
      </c>
      <c r="B119" t="s">
        <v>30</v>
      </c>
      <c r="C119" t="s">
        <v>34</v>
      </c>
      <c r="D119" s="1">
        <v>63</v>
      </c>
      <c r="E119" t="s">
        <v>4</v>
      </c>
      <c r="F119">
        <v>14704</v>
      </c>
      <c r="G119" s="13">
        <f>VLOOKUP($A119,'9.3 Price List'!$A$3:$D$16,4,FALSE)</f>
        <v>699</v>
      </c>
      <c r="H119" s="13">
        <f t="shared" si="2"/>
        <v>44037</v>
      </c>
      <c r="I119" s="13">
        <f t="shared" si="3"/>
        <v>52844.4</v>
      </c>
    </row>
    <row r="120" spans="1:9" x14ac:dyDescent="0.35">
      <c r="A120">
        <v>9330</v>
      </c>
      <c r="B120" t="s">
        <v>50</v>
      </c>
      <c r="C120" t="s">
        <v>35</v>
      </c>
      <c r="D120" s="1">
        <v>69</v>
      </c>
      <c r="E120" t="s">
        <v>4</v>
      </c>
      <c r="F120">
        <v>14705</v>
      </c>
      <c r="G120" s="13">
        <f>VLOOKUP($A120,'9.3 Price List'!$A$3:$D$16,4,FALSE)</f>
        <v>799</v>
      </c>
      <c r="H120" s="13">
        <f t="shared" si="2"/>
        <v>55131</v>
      </c>
      <c r="I120" s="13">
        <f t="shared" si="3"/>
        <v>66157.2</v>
      </c>
    </row>
    <row r="121" spans="1:9" x14ac:dyDescent="0.35">
      <c r="A121">
        <v>9330</v>
      </c>
      <c r="B121" t="s">
        <v>50</v>
      </c>
      <c r="C121" t="s">
        <v>35</v>
      </c>
      <c r="D121" s="1">
        <v>32</v>
      </c>
      <c r="E121" t="s">
        <v>4</v>
      </c>
      <c r="F121">
        <v>14706</v>
      </c>
      <c r="G121" s="13">
        <f>VLOOKUP($A121,'9.3 Price List'!$A$3:$D$16,4,FALSE)</f>
        <v>799</v>
      </c>
      <c r="H121" s="13">
        <f t="shared" si="2"/>
        <v>25568</v>
      </c>
      <c r="I121" s="13">
        <f t="shared" si="3"/>
        <v>30681.599999999999</v>
      </c>
    </row>
    <row r="122" spans="1:9" x14ac:dyDescent="0.35">
      <c r="A122">
        <v>9330</v>
      </c>
      <c r="B122" t="s">
        <v>50</v>
      </c>
      <c r="C122" t="s">
        <v>35</v>
      </c>
      <c r="D122" s="1">
        <v>77</v>
      </c>
      <c r="E122" t="s">
        <v>4</v>
      </c>
      <c r="F122">
        <v>14707</v>
      </c>
      <c r="G122" s="13">
        <f>VLOOKUP($A122,'9.3 Price List'!$A$3:$D$16,4,FALSE)</f>
        <v>799</v>
      </c>
      <c r="H122" s="13">
        <f t="shared" si="2"/>
        <v>61523</v>
      </c>
      <c r="I122" s="13">
        <f t="shared" si="3"/>
        <v>73827.599999999991</v>
      </c>
    </row>
    <row r="123" spans="1:9" x14ac:dyDescent="0.35">
      <c r="A123">
        <v>9330</v>
      </c>
      <c r="B123" t="s">
        <v>50</v>
      </c>
      <c r="C123" t="s">
        <v>35</v>
      </c>
      <c r="D123" s="1">
        <v>30</v>
      </c>
      <c r="E123" t="s">
        <v>4</v>
      </c>
      <c r="F123">
        <v>14708</v>
      </c>
      <c r="G123" s="13">
        <f>VLOOKUP($A123,'9.3 Price List'!$A$3:$D$16,4,FALSE)</f>
        <v>799</v>
      </c>
      <c r="H123" s="13">
        <f t="shared" si="2"/>
        <v>23970</v>
      </c>
      <c r="I123" s="13">
        <f t="shared" si="3"/>
        <v>28764</v>
      </c>
    </row>
    <row r="124" spans="1:9" x14ac:dyDescent="0.35">
      <c r="A124">
        <v>9330</v>
      </c>
      <c r="B124" t="s">
        <v>50</v>
      </c>
      <c r="C124" t="s">
        <v>35</v>
      </c>
      <c r="D124" s="1">
        <v>67</v>
      </c>
      <c r="E124" t="s">
        <v>4</v>
      </c>
      <c r="F124">
        <v>14709</v>
      </c>
      <c r="G124" s="13">
        <f>VLOOKUP($A124,'9.3 Price List'!$A$3:$D$16,4,FALSE)</f>
        <v>799</v>
      </c>
      <c r="H124" s="13">
        <f t="shared" si="2"/>
        <v>53533</v>
      </c>
      <c r="I124" s="13">
        <f t="shared" si="3"/>
        <v>64239.6</v>
      </c>
    </row>
    <row r="125" spans="1:9" x14ac:dyDescent="0.35">
      <c r="A125">
        <v>6958</v>
      </c>
      <c r="B125" t="s">
        <v>8</v>
      </c>
      <c r="C125" t="s">
        <v>21</v>
      </c>
      <c r="D125" s="1">
        <v>56</v>
      </c>
      <c r="E125" t="s">
        <v>49</v>
      </c>
      <c r="F125">
        <v>14710</v>
      </c>
      <c r="G125" s="13">
        <f>VLOOKUP($A125,'9.3 Price List'!$A$3:$D$16,4,FALSE)</f>
        <v>279</v>
      </c>
      <c r="H125" s="13">
        <f t="shared" si="2"/>
        <v>15624</v>
      </c>
      <c r="I125" s="13">
        <f t="shared" si="3"/>
        <v>18748.8</v>
      </c>
    </row>
    <row r="126" spans="1:9" x14ac:dyDescent="0.35">
      <c r="A126">
        <v>6958</v>
      </c>
      <c r="B126" t="s">
        <v>8</v>
      </c>
      <c r="C126" t="s">
        <v>21</v>
      </c>
      <c r="D126" s="1">
        <v>53</v>
      </c>
      <c r="E126" t="s">
        <v>49</v>
      </c>
      <c r="F126">
        <v>14711</v>
      </c>
      <c r="G126" s="13">
        <f>VLOOKUP($A126,'9.3 Price List'!$A$3:$D$16,4,FALSE)</f>
        <v>279</v>
      </c>
      <c r="H126" s="13">
        <f t="shared" si="2"/>
        <v>14787</v>
      </c>
      <c r="I126" s="13">
        <f t="shared" si="3"/>
        <v>17744.399999999998</v>
      </c>
    </row>
    <row r="127" spans="1:9" x14ac:dyDescent="0.35">
      <c r="A127">
        <v>6958</v>
      </c>
      <c r="B127" t="s">
        <v>8</v>
      </c>
      <c r="C127" t="s">
        <v>21</v>
      </c>
      <c r="D127" s="1">
        <v>53</v>
      </c>
      <c r="E127" t="s">
        <v>49</v>
      </c>
      <c r="F127">
        <v>14712</v>
      </c>
      <c r="G127" s="13">
        <f>VLOOKUP($A127,'9.3 Price List'!$A$3:$D$16,4,FALSE)</f>
        <v>279</v>
      </c>
      <c r="H127" s="13">
        <f t="shared" si="2"/>
        <v>14787</v>
      </c>
      <c r="I127" s="13">
        <f t="shared" si="3"/>
        <v>17744.399999999998</v>
      </c>
    </row>
    <row r="128" spans="1:9" x14ac:dyDescent="0.35">
      <c r="A128">
        <v>6958</v>
      </c>
      <c r="B128" t="s">
        <v>8</v>
      </c>
      <c r="C128" t="s">
        <v>21</v>
      </c>
      <c r="D128" s="1">
        <v>34</v>
      </c>
      <c r="E128" t="s">
        <v>49</v>
      </c>
      <c r="F128">
        <v>14713</v>
      </c>
      <c r="G128" s="13">
        <f>VLOOKUP($A128,'9.3 Price List'!$A$3:$D$16,4,FALSE)</f>
        <v>279</v>
      </c>
      <c r="H128" s="13">
        <f t="shared" si="2"/>
        <v>9486</v>
      </c>
      <c r="I128" s="13">
        <f t="shared" si="3"/>
        <v>11383.199999999999</v>
      </c>
    </row>
    <row r="129" spans="1:9" x14ac:dyDescent="0.35">
      <c r="A129">
        <v>6958</v>
      </c>
      <c r="B129" t="s">
        <v>8</v>
      </c>
      <c r="C129" t="s">
        <v>21</v>
      </c>
      <c r="D129" s="1">
        <v>39</v>
      </c>
      <c r="E129" t="s">
        <v>49</v>
      </c>
      <c r="F129">
        <v>14714</v>
      </c>
      <c r="G129" s="13">
        <f>VLOOKUP($A129,'9.3 Price List'!$A$3:$D$16,4,FALSE)</f>
        <v>279</v>
      </c>
      <c r="H129" s="13">
        <f t="shared" si="2"/>
        <v>10881</v>
      </c>
      <c r="I129" s="13">
        <f t="shared" si="3"/>
        <v>13057.199999999999</v>
      </c>
    </row>
    <row r="130" spans="1:9" x14ac:dyDescent="0.35">
      <c r="A130">
        <v>6959</v>
      </c>
      <c r="B130" t="s">
        <v>9</v>
      </c>
      <c r="C130" t="s">
        <v>20</v>
      </c>
      <c r="D130" s="1">
        <v>34</v>
      </c>
      <c r="E130" t="s">
        <v>49</v>
      </c>
      <c r="F130">
        <v>14715</v>
      </c>
      <c r="G130" s="13">
        <f>VLOOKUP($A130,'9.3 Price List'!$A$3:$D$16,4,FALSE)</f>
        <v>469</v>
      </c>
      <c r="H130" s="13">
        <f t="shared" si="2"/>
        <v>15946</v>
      </c>
      <c r="I130" s="13">
        <f t="shared" si="3"/>
        <v>19135.2</v>
      </c>
    </row>
    <row r="131" spans="1:9" x14ac:dyDescent="0.35">
      <c r="A131">
        <v>6959</v>
      </c>
      <c r="B131" t="s">
        <v>9</v>
      </c>
      <c r="C131" t="s">
        <v>20</v>
      </c>
      <c r="D131" s="1">
        <v>14</v>
      </c>
      <c r="E131" t="s">
        <v>49</v>
      </c>
      <c r="F131">
        <v>14716</v>
      </c>
      <c r="G131" s="13">
        <f>VLOOKUP($A131,'9.3 Price List'!$A$3:$D$16,4,FALSE)</f>
        <v>469</v>
      </c>
      <c r="H131" s="13">
        <f t="shared" ref="H131:H190" si="4">G131*D131</f>
        <v>6566</v>
      </c>
      <c r="I131" s="13">
        <f t="shared" ref="I131:I190" si="5">H131*1.2</f>
        <v>7879.2</v>
      </c>
    </row>
    <row r="132" spans="1:9" x14ac:dyDescent="0.35">
      <c r="A132">
        <v>6959</v>
      </c>
      <c r="B132" t="s">
        <v>9</v>
      </c>
      <c r="C132" t="s">
        <v>20</v>
      </c>
      <c r="D132" s="1">
        <v>41</v>
      </c>
      <c r="E132" t="s">
        <v>49</v>
      </c>
      <c r="F132">
        <v>14717</v>
      </c>
      <c r="G132" s="13">
        <f>VLOOKUP($A132,'9.3 Price List'!$A$3:$D$16,4,FALSE)</f>
        <v>469</v>
      </c>
      <c r="H132" s="13">
        <f t="shared" si="4"/>
        <v>19229</v>
      </c>
      <c r="I132" s="13">
        <f t="shared" si="5"/>
        <v>23074.799999999999</v>
      </c>
    </row>
    <row r="133" spans="1:9" x14ac:dyDescent="0.35">
      <c r="A133">
        <v>6959</v>
      </c>
      <c r="B133" t="s">
        <v>9</v>
      </c>
      <c r="C133" t="s">
        <v>20</v>
      </c>
      <c r="D133" s="1">
        <v>14</v>
      </c>
      <c r="E133" t="s">
        <v>49</v>
      </c>
      <c r="F133">
        <v>14718</v>
      </c>
      <c r="G133" s="13">
        <f>VLOOKUP($A133,'9.3 Price List'!$A$3:$D$16,4,FALSE)</f>
        <v>469</v>
      </c>
      <c r="H133" s="13">
        <f t="shared" si="4"/>
        <v>6566</v>
      </c>
      <c r="I133" s="13">
        <f t="shared" si="5"/>
        <v>7879.2</v>
      </c>
    </row>
    <row r="134" spans="1:9" x14ac:dyDescent="0.35">
      <c r="A134">
        <v>6959</v>
      </c>
      <c r="B134" t="s">
        <v>9</v>
      </c>
      <c r="C134" t="s">
        <v>20</v>
      </c>
      <c r="D134" s="1">
        <v>37</v>
      </c>
      <c r="E134" t="s">
        <v>49</v>
      </c>
      <c r="F134">
        <v>14719</v>
      </c>
      <c r="G134" s="13">
        <f>VLOOKUP($A134,'9.3 Price List'!$A$3:$D$16,4,FALSE)</f>
        <v>469</v>
      </c>
      <c r="H134" s="13">
        <f t="shared" si="4"/>
        <v>17353</v>
      </c>
      <c r="I134" s="13">
        <f t="shared" si="5"/>
        <v>20823.599999999999</v>
      </c>
    </row>
    <row r="135" spans="1:9" x14ac:dyDescent="0.35">
      <c r="A135">
        <v>6959</v>
      </c>
      <c r="B135" t="s">
        <v>9</v>
      </c>
      <c r="C135" t="s">
        <v>20</v>
      </c>
      <c r="D135" s="1">
        <v>34</v>
      </c>
      <c r="E135" t="s">
        <v>49</v>
      </c>
      <c r="F135">
        <v>14720</v>
      </c>
      <c r="G135" s="13">
        <f>VLOOKUP($A135,'9.3 Price List'!$A$3:$D$16,4,FALSE)</f>
        <v>469</v>
      </c>
      <c r="H135" s="13">
        <f t="shared" si="4"/>
        <v>15946</v>
      </c>
      <c r="I135" s="13">
        <f t="shared" si="5"/>
        <v>19135.2</v>
      </c>
    </row>
    <row r="136" spans="1:9" x14ac:dyDescent="0.35">
      <c r="A136">
        <v>6960</v>
      </c>
      <c r="B136" t="s">
        <v>10</v>
      </c>
      <c r="C136" t="s">
        <v>19</v>
      </c>
      <c r="D136" s="1">
        <v>62</v>
      </c>
      <c r="E136" t="s">
        <v>49</v>
      </c>
      <c r="F136">
        <v>14721</v>
      </c>
      <c r="G136" s="13">
        <f>VLOOKUP($A136,'9.3 Price List'!$A$3:$D$16,4,FALSE)</f>
        <v>499</v>
      </c>
      <c r="H136" s="13">
        <f t="shared" si="4"/>
        <v>30938</v>
      </c>
      <c r="I136" s="13">
        <f t="shared" si="5"/>
        <v>37125.599999999999</v>
      </c>
    </row>
    <row r="137" spans="1:9" x14ac:dyDescent="0.35">
      <c r="A137">
        <v>6960</v>
      </c>
      <c r="B137" t="s">
        <v>10</v>
      </c>
      <c r="C137" t="s">
        <v>19</v>
      </c>
      <c r="D137" s="1">
        <v>74</v>
      </c>
      <c r="E137" t="s">
        <v>49</v>
      </c>
      <c r="F137">
        <v>14722</v>
      </c>
      <c r="G137" s="13">
        <f>VLOOKUP($A137,'9.3 Price List'!$A$3:$D$16,4,FALSE)</f>
        <v>499</v>
      </c>
      <c r="H137" s="13">
        <f t="shared" si="4"/>
        <v>36926</v>
      </c>
      <c r="I137" s="13">
        <f t="shared" si="5"/>
        <v>44311.199999999997</v>
      </c>
    </row>
    <row r="138" spans="1:9" x14ac:dyDescent="0.35">
      <c r="A138">
        <v>6960</v>
      </c>
      <c r="B138" t="s">
        <v>10</v>
      </c>
      <c r="C138" t="s">
        <v>19</v>
      </c>
      <c r="D138" s="1">
        <v>79</v>
      </c>
      <c r="E138" t="s">
        <v>49</v>
      </c>
      <c r="F138">
        <v>14723</v>
      </c>
      <c r="G138" s="13">
        <f>VLOOKUP($A138,'9.3 Price List'!$A$3:$D$16,4,FALSE)</f>
        <v>499</v>
      </c>
      <c r="H138" s="13">
        <f t="shared" si="4"/>
        <v>39421</v>
      </c>
      <c r="I138" s="13">
        <f t="shared" si="5"/>
        <v>47305.2</v>
      </c>
    </row>
    <row r="139" spans="1:9" x14ac:dyDescent="0.35">
      <c r="A139">
        <v>6960</v>
      </c>
      <c r="B139" t="s">
        <v>10</v>
      </c>
      <c r="C139" t="s">
        <v>19</v>
      </c>
      <c r="D139" s="1">
        <v>53</v>
      </c>
      <c r="E139" t="s">
        <v>49</v>
      </c>
      <c r="F139">
        <v>14724</v>
      </c>
      <c r="G139" s="13">
        <f>VLOOKUP($A139,'9.3 Price List'!$A$3:$D$16,4,FALSE)</f>
        <v>499</v>
      </c>
      <c r="H139" s="13">
        <f t="shared" si="4"/>
        <v>26447</v>
      </c>
      <c r="I139" s="13">
        <f t="shared" si="5"/>
        <v>31736.399999999998</v>
      </c>
    </row>
    <row r="140" spans="1:9" x14ac:dyDescent="0.35">
      <c r="A140">
        <v>6961</v>
      </c>
      <c r="B140" t="s">
        <v>11</v>
      </c>
      <c r="C140" t="s">
        <v>18</v>
      </c>
      <c r="D140" s="1">
        <v>60</v>
      </c>
      <c r="E140" t="s">
        <v>49</v>
      </c>
      <c r="F140">
        <v>14725</v>
      </c>
      <c r="G140" s="13">
        <f>VLOOKUP($A140,'9.3 Price List'!$A$3:$D$16,4,FALSE)</f>
        <v>599</v>
      </c>
      <c r="H140" s="13">
        <f t="shared" si="4"/>
        <v>35940</v>
      </c>
      <c r="I140" s="13">
        <f t="shared" si="5"/>
        <v>43128</v>
      </c>
    </row>
    <row r="141" spans="1:9" x14ac:dyDescent="0.35">
      <c r="A141">
        <v>6961</v>
      </c>
      <c r="B141" t="s">
        <v>11</v>
      </c>
      <c r="C141" t="s">
        <v>18</v>
      </c>
      <c r="D141" s="1">
        <v>20</v>
      </c>
      <c r="E141" t="s">
        <v>49</v>
      </c>
      <c r="F141">
        <v>14726</v>
      </c>
      <c r="G141" s="13">
        <f>VLOOKUP($A141,'9.3 Price List'!$A$3:$D$16,4,FALSE)</f>
        <v>599</v>
      </c>
      <c r="H141" s="13">
        <f t="shared" si="4"/>
        <v>11980</v>
      </c>
      <c r="I141" s="13">
        <f t="shared" si="5"/>
        <v>14376</v>
      </c>
    </row>
    <row r="142" spans="1:9" x14ac:dyDescent="0.35">
      <c r="A142">
        <v>6961</v>
      </c>
      <c r="B142" t="s">
        <v>11</v>
      </c>
      <c r="C142" t="s">
        <v>18</v>
      </c>
      <c r="D142" s="1">
        <v>72</v>
      </c>
      <c r="E142" t="s">
        <v>49</v>
      </c>
      <c r="F142">
        <v>14727</v>
      </c>
      <c r="G142" s="13">
        <f>VLOOKUP($A142,'9.3 Price List'!$A$3:$D$16,4,FALSE)</f>
        <v>599</v>
      </c>
      <c r="H142" s="13">
        <f t="shared" si="4"/>
        <v>43128</v>
      </c>
      <c r="I142" s="13">
        <f t="shared" si="5"/>
        <v>51753.599999999999</v>
      </c>
    </row>
    <row r="143" spans="1:9" x14ac:dyDescent="0.35">
      <c r="A143">
        <v>6961</v>
      </c>
      <c r="B143" t="s">
        <v>11</v>
      </c>
      <c r="C143" t="s">
        <v>18</v>
      </c>
      <c r="D143" s="1">
        <v>55</v>
      </c>
      <c r="E143" t="s">
        <v>49</v>
      </c>
      <c r="F143">
        <v>14728</v>
      </c>
      <c r="G143" s="13">
        <f>VLOOKUP($A143,'9.3 Price List'!$A$3:$D$16,4,FALSE)</f>
        <v>599</v>
      </c>
      <c r="H143" s="13">
        <f t="shared" si="4"/>
        <v>32945</v>
      </c>
      <c r="I143" s="13">
        <f t="shared" si="5"/>
        <v>39534</v>
      </c>
    </row>
    <row r="144" spans="1:9" x14ac:dyDescent="0.35">
      <c r="A144">
        <v>6961</v>
      </c>
      <c r="B144" t="s">
        <v>11</v>
      </c>
      <c r="C144" t="s">
        <v>18</v>
      </c>
      <c r="D144" s="1">
        <v>55</v>
      </c>
      <c r="E144" t="s">
        <v>49</v>
      </c>
      <c r="F144">
        <v>14729</v>
      </c>
      <c r="G144" s="13">
        <f>VLOOKUP($A144,'9.3 Price List'!$A$3:$D$16,4,FALSE)</f>
        <v>599</v>
      </c>
      <c r="H144" s="13">
        <f t="shared" si="4"/>
        <v>32945</v>
      </c>
      <c r="I144" s="13">
        <f t="shared" si="5"/>
        <v>39534</v>
      </c>
    </row>
    <row r="145" spans="1:9" x14ac:dyDescent="0.35">
      <c r="A145">
        <v>8471</v>
      </c>
      <c r="B145" t="s">
        <v>12</v>
      </c>
      <c r="C145" t="s">
        <v>23</v>
      </c>
      <c r="D145" s="1">
        <v>20</v>
      </c>
      <c r="E145" t="s">
        <v>49</v>
      </c>
      <c r="F145">
        <v>14730</v>
      </c>
      <c r="G145" s="13">
        <f>VLOOKUP($A145,'9.3 Price List'!$A$3:$D$16,4,FALSE)</f>
        <v>299</v>
      </c>
      <c r="H145" s="13">
        <f t="shared" si="4"/>
        <v>5980</v>
      </c>
      <c r="I145" s="13">
        <f t="shared" si="5"/>
        <v>7176</v>
      </c>
    </row>
    <row r="146" spans="1:9" x14ac:dyDescent="0.35">
      <c r="A146">
        <v>8471</v>
      </c>
      <c r="B146" t="s">
        <v>12</v>
      </c>
      <c r="C146" t="s">
        <v>23</v>
      </c>
      <c r="D146" s="1">
        <v>23</v>
      </c>
      <c r="E146" t="s">
        <v>49</v>
      </c>
      <c r="F146">
        <v>14731</v>
      </c>
      <c r="G146" s="13">
        <f>VLOOKUP($A146,'9.3 Price List'!$A$3:$D$16,4,FALSE)</f>
        <v>299</v>
      </c>
      <c r="H146" s="13">
        <f t="shared" si="4"/>
        <v>6877</v>
      </c>
      <c r="I146" s="13">
        <f t="shared" si="5"/>
        <v>8252.4</v>
      </c>
    </row>
    <row r="147" spans="1:9" x14ac:dyDescent="0.35">
      <c r="A147">
        <v>8471</v>
      </c>
      <c r="B147" t="s">
        <v>12</v>
      </c>
      <c r="C147" t="s">
        <v>23</v>
      </c>
      <c r="D147" s="1">
        <v>28</v>
      </c>
      <c r="E147" t="s">
        <v>49</v>
      </c>
      <c r="F147">
        <v>14732</v>
      </c>
      <c r="G147" s="13">
        <f>VLOOKUP($A147,'9.3 Price List'!$A$3:$D$16,4,FALSE)</f>
        <v>299</v>
      </c>
      <c r="H147" s="13">
        <f t="shared" si="4"/>
        <v>8372</v>
      </c>
      <c r="I147" s="13">
        <f t="shared" si="5"/>
        <v>10046.4</v>
      </c>
    </row>
    <row r="148" spans="1:9" x14ac:dyDescent="0.35">
      <c r="A148">
        <v>8471</v>
      </c>
      <c r="B148" t="s">
        <v>12</v>
      </c>
      <c r="C148" t="s">
        <v>23</v>
      </c>
      <c r="D148" s="1">
        <v>84</v>
      </c>
      <c r="E148" t="s">
        <v>49</v>
      </c>
      <c r="F148">
        <v>14733</v>
      </c>
      <c r="G148" s="13">
        <f>VLOOKUP($A148,'9.3 Price List'!$A$3:$D$16,4,FALSE)</f>
        <v>299</v>
      </c>
      <c r="H148" s="13">
        <f t="shared" si="4"/>
        <v>25116</v>
      </c>
      <c r="I148" s="13">
        <f t="shared" si="5"/>
        <v>30139.199999999997</v>
      </c>
    </row>
    <row r="149" spans="1:9" x14ac:dyDescent="0.35">
      <c r="A149">
        <v>8471</v>
      </c>
      <c r="B149" t="s">
        <v>12</v>
      </c>
      <c r="C149" t="s">
        <v>23</v>
      </c>
      <c r="D149" s="1">
        <v>18</v>
      </c>
      <c r="E149" t="s">
        <v>49</v>
      </c>
      <c r="F149">
        <v>14734</v>
      </c>
      <c r="G149" s="13">
        <f>VLOOKUP($A149,'9.3 Price List'!$A$3:$D$16,4,FALSE)</f>
        <v>299</v>
      </c>
      <c r="H149" s="13">
        <f t="shared" si="4"/>
        <v>5382</v>
      </c>
      <c r="I149" s="13">
        <f t="shared" si="5"/>
        <v>6458.4</v>
      </c>
    </row>
    <row r="150" spans="1:9" x14ac:dyDescent="0.35">
      <c r="A150">
        <v>8472</v>
      </c>
      <c r="B150" t="s">
        <v>13</v>
      </c>
      <c r="C150" t="s">
        <v>24</v>
      </c>
      <c r="D150" s="1">
        <v>81</v>
      </c>
      <c r="E150" t="s">
        <v>49</v>
      </c>
      <c r="F150">
        <v>14735</v>
      </c>
      <c r="G150" s="13">
        <f>VLOOKUP($A150,'9.3 Price List'!$A$3:$D$16,4,FALSE)</f>
        <v>499</v>
      </c>
      <c r="H150" s="13">
        <f t="shared" si="4"/>
        <v>40419</v>
      </c>
      <c r="I150" s="13">
        <f t="shared" si="5"/>
        <v>48502.799999999996</v>
      </c>
    </row>
    <row r="151" spans="1:9" x14ac:dyDescent="0.35">
      <c r="A151">
        <v>8472</v>
      </c>
      <c r="B151" t="s">
        <v>13</v>
      </c>
      <c r="C151" t="s">
        <v>24</v>
      </c>
      <c r="D151" s="1">
        <v>14</v>
      </c>
      <c r="E151" t="s">
        <v>49</v>
      </c>
      <c r="F151">
        <v>14736</v>
      </c>
      <c r="G151" s="13">
        <f>VLOOKUP($A151,'9.3 Price List'!$A$3:$D$16,4,FALSE)</f>
        <v>499</v>
      </c>
      <c r="H151" s="13">
        <f t="shared" si="4"/>
        <v>6986</v>
      </c>
      <c r="I151" s="13">
        <f t="shared" si="5"/>
        <v>8383.1999999999989</v>
      </c>
    </row>
    <row r="152" spans="1:9" x14ac:dyDescent="0.35">
      <c r="A152">
        <v>8472</v>
      </c>
      <c r="B152" t="s">
        <v>13</v>
      </c>
      <c r="C152" t="s">
        <v>24</v>
      </c>
      <c r="D152" s="1">
        <v>46</v>
      </c>
      <c r="E152" t="s">
        <v>49</v>
      </c>
      <c r="F152">
        <v>14737</v>
      </c>
      <c r="G152" s="13">
        <f>VLOOKUP($A152,'9.3 Price List'!$A$3:$D$16,4,FALSE)</f>
        <v>499</v>
      </c>
      <c r="H152" s="13">
        <f t="shared" si="4"/>
        <v>22954</v>
      </c>
      <c r="I152" s="13">
        <f t="shared" si="5"/>
        <v>27544.799999999999</v>
      </c>
    </row>
    <row r="153" spans="1:9" x14ac:dyDescent="0.35">
      <c r="A153">
        <v>8472</v>
      </c>
      <c r="B153" t="s">
        <v>13</v>
      </c>
      <c r="C153" t="s">
        <v>24</v>
      </c>
      <c r="D153" s="1">
        <v>23</v>
      </c>
      <c r="E153" t="s">
        <v>49</v>
      </c>
      <c r="F153">
        <v>14738</v>
      </c>
      <c r="G153" s="13">
        <f>VLOOKUP($A153,'9.3 Price List'!$A$3:$D$16,4,FALSE)</f>
        <v>499</v>
      </c>
      <c r="H153" s="13">
        <f t="shared" si="4"/>
        <v>11477</v>
      </c>
      <c r="I153" s="13">
        <f t="shared" si="5"/>
        <v>13772.4</v>
      </c>
    </row>
    <row r="154" spans="1:9" x14ac:dyDescent="0.35">
      <c r="A154">
        <v>8473</v>
      </c>
      <c r="B154" t="s">
        <v>14</v>
      </c>
      <c r="C154" t="s">
        <v>25</v>
      </c>
      <c r="D154" s="1">
        <v>41</v>
      </c>
      <c r="E154" t="s">
        <v>49</v>
      </c>
      <c r="F154">
        <v>14739</v>
      </c>
      <c r="G154" s="13">
        <f>VLOOKUP($A154,'9.3 Price List'!$A$3:$D$16,4,FALSE)</f>
        <v>539</v>
      </c>
      <c r="H154" s="13">
        <f t="shared" si="4"/>
        <v>22099</v>
      </c>
      <c r="I154" s="13">
        <f t="shared" si="5"/>
        <v>26518.799999999999</v>
      </c>
    </row>
    <row r="155" spans="1:9" x14ac:dyDescent="0.35">
      <c r="A155">
        <v>8473</v>
      </c>
      <c r="B155" t="s">
        <v>14</v>
      </c>
      <c r="C155" t="s">
        <v>25</v>
      </c>
      <c r="D155" s="1">
        <v>60</v>
      </c>
      <c r="E155" t="s">
        <v>49</v>
      </c>
      <c r="F155">
        <v>14740</v>
      </c>
      <c r="G155" s="13">
        <f>VLOOKUP($A155,'9.3 Price List'!$A$3:$D$16,4,FALSE)</f>
        <v>539</v>
      </c>
      <c r="H155" s="13">
        <f t="shared" si="4"/>
        <v>32340</v>
      </c>
      <c r="I155" s="13">
        <f t="shared" si="5"/>
        <v>38808</v>
      </c>
    </row>
    <row r="156" spans="1:9" x14ac:dyDescent="0.35">
      <c r="A156">
        <v>8473</v>
      </c>
      <c r="B156" t="s">
        <v>14</v>
      </c>
      <c r="C156" t="s">
        <v>25</v>
      </c>
      <c r="D156" s="1">
        <v>60</v>
      </c>
      <c r="E156" t="s">
        <v>49</v>
      </c>
      <c r="F156">
        <v>14741</v>
      </c>
      <c r="G156" s="13">
        <f>VLOOKUP($A156,'9.3 Price List'!$A$3:$D$16,4,FALSE)</f>
        <v>539</v>
      </c>
      <c r="H156" s="13">
        <f t="shared" si="4"/>
        <v>32340</v>
      </c>
      <c r="I156" s="13">
        <f t="shared" si="5"/>
        <v>38808</v>
      </c>
    </row>
    <row r="157" spans="1:9" x14ac:dyDescent="0.35">
      <c r="A157">
        <v>8473</v>
      </c>
      <c r="B157" t="s">
        <v>14</v>
      </c>
      <c r="C157" t="s">
        <v>25</v>
      </c>
      <c r="D157" s="1">
        <v>21</v>
      </c>
      <c r="E157" t="s">
        <v>49</v>
      </c>
      <c r="F157">
        <v>14742</v>
      </c>
      <c r="G157" s="13">
        <f>VLOOKUP($A157,'9.3 Price List'!$A$3:$D$16,4,FALSE)</f>
        <v>539</v>
      </c>
      <c r="H157" s="13">
        <f t="shared" si="4"/>
        <v>11319</v>
      </c>
      <c r="I157" s="13">
        <f t="shared" si="5"/>
        <v>13582.8</v>
      </c>
    </row>
    <row r="158" spans="1:9" x14ac:dyDescent="0.35">
      <c r="A158">
        <v>8474</v>
      </c>
      <c r="B158" t="s">
        <v>15</v>
      </c>
      <c r="C158" t="s">
        <v>26</v>
      </c>
      <c r="D158" s="1">
        <v>76</v>
      </c>
      <c r="E158" t="s">
        <v>49</v>
      </c>
      <c r="F158">
        <v>14743</v>
      </c>
      <c r="G158" s="13">
        <f>VLOOKUP($A158,'9.3 Price List'!$A$3:$D$16,4,FALSE)</f>
        <v>629</v>
      </c>
      <c r="H158" s="13">
        <f t="shared" si="4"/>
        <v>47804</v>
      </c>
      <c r="I158" s="13">
        <f t="shared" si="5"/>
        <v>57364.799999999996</v>
      </c>
    </row>
    <row r="159" spans="1:9" x14ac:dyDescent="0.35">
      <c r="A159">
        <v>8474</v>
      </c>
      <c r="B159" t="s">
        <v>15</v>
      </c>
      <c r="C159" t="s">
        <v>26</v>
      </c>
      <c r="D159" s="1">
        <v>42</v>
      </c>
      <c r="E159" t="s">
        <v>49</v>
      </c>
      <c r="F159">
        <v>14744</v>
      </c>
      <c r="G159" s="13">
        <f>VLOOKUP($A159,'9.3 Price List'!$A$3:$D$16,4,FALSE)</f>
        <v>629</v>
      </c>
      <c r="H159" s="13">
        <f t="shared" si="4"/>
        <v>26418</v>
      </c>
      <c r="I159" s="13">
        <f t="shared" si="5"/>
        <v>31701.599999999999</v>
      </c>
    </row>
    <row r="160" spans="1:9" x14ac:dyDescent="0.35">
      <c r="A160">
        <v>8474</v>
      </c>
      <c r="B160" t="s">
        <v>15</v>
      </c>
      <c r="C160" t="s">
        <v>26</v>
      </c>
      <c r="D160" s="1">
        <v>30</v>
      </c>
      <c r="E160" t="s">
        <v>49</v>
      </c>
      <c r="F160">
        <v>14745</v>
      </c>
      <c r="G160" s="13">
        <f>VLOOKUP($A160,'9.3 Price List'!$A$3:$D$16,4,FALSE)</f>
        <v>629</v>
      </c>
      <c r="H160" s="13">
        <f t="shared" si="4"/>
        <v>18870</v>
      </c>
      <c r="I160" s="13">
        <f t="shared" si="5"/>
        <v>22644</v>
      </c>
    </row>
    <row r="161" spans="1:9" x14ac:dyDescent="0.35">
      <c r="A161">
        <v>8474</v>
      </c>
      <c r="B161" t="s">
        <v>15</v>
      </c>
      <c r="C161" t="s">
        <v>26</v>
      </c>
      <c r="D161" s="1">
        <v>16</v>
      </c>
      <c r="E161" t="s">
        <v>49</v>
      </c>
      <c r="F161">
        <v>14746</v>
      </c>
      <c r="G161" s="13">
        <f>VLOOKUP($A161,'9.3 Price List'!$A$3:$D$16,4,FALSE)</f>
        <v>629</v>
      </c>
      <c r="H161" s="13">
        <f t="shared" si="4"/>
        <v>10064</v>
      </c>
      <c r="I161" s="13">
        <f t="shared" si="5"/>
        <v>12076.8</v>
      </c>
    </row>
    <row r="162" spans="1:9" x14ac:dyDescent="0.35">
      <c r="A162">
        <v>8474</v>
      </c>
      <c r="B162" t="s">
        <v>15</v>
      </c>
      <c r="C162" t="s">
        <v>26</v>
      </c>
      <c r="D162" s="1">
        <v>25</v>
      </c>
      <c r="E162" t="s">
        <v>49</v>
      </c>
      <c r="F162">
        <v>14747</v>
      </c>
      <c r="G162" s="13">
        <f>VLOOKUP($A162,'9.3 Price List'!$A$3:$D$16,4,FALSE)</f>
        <v>629</v>
      </c>
      <c r="H162" s="13">
        <f t="shared" si="4"/>
        <v>15725</v>
      </c>
      <c r="I162" s="13">
        <f t="shared" si="5"/>
        <v>18870</v>
      </c>
    </row>
    <row r="163" spans="1:9" x14ac:dyDescent="0.35">
      <c r="A163">
        <v>8474</v>
      </c>
      <c r="B163" t="s">
        <v>15</v>
      </c>
      <c r="C163" t="s">
        <v>26</v>
      </c>
      <c r="D163" s="1">
        <v>37</v>
      </c>
      <c r="E163" t="s">
        <v>49</v>
      </c>
      <c r="F163">
        <v>14748</v>
      </c>
      <c r="G163" s="13">
        <f>VLOOKUP($A163,'9.3 Price List'!$A$3:$D$16,4,FALSE)</f>
        <v>629</v>
      </c>
      <c r="H163" s="13">
        <f t="shared" si="4"/>
        <v>23273</v>
      </c>
      <c r="I163" s="13">
        <f t="shared" si="5"/>
        <v>27927.599999999999</v>
      </c>
    </row>
    <row r="164" spans="1:9" x14ac:dyDescent="0.35">
      <c r="A164">
        <v>8475</v>
      </c>
      <c r="B164" t="s">
        <v>16</v>
      </c>
      <c r="C164" t="s">
        <v>27</v>
      </c>
      <c r="D164" s="1">
        <v>23</v>
      </c>
      <c r="E164" t="s">
        <v>49</v>
      </c>
      <c r="F164">
        <v>14749</v>
      </c>
      <c r="G164" s="13">
        <f>VLOOKUP($A164,'9.3 Price List'!$A$3:$D$16,4,FALSE)</f>
        <v>749</v>
      </c>
      <c r="H164" s="13">
        <f t="shared" si="4"/>
        <v>17227</v>
      </c>
      <c r="I164" s="13">
        <f t="shared" si="5"/>
        <v>20672.399999999998</v>
      </c>
    </row>
    <row r="165" spans="1:9" x14ac:dyDescent="0.35">
      <c r="A165">
        <v>8475</v>
      </c>
      <c r="B165" t="s">
        <v>16</v>
      </c>
      <c r="C165" t="s">
        <v>27</v>
      </c>
      <c r="D165" s="1">
        <v>69</v>
      </c>
      <c r="E165" t="s">
        <v>49</v>
      </c>
      <c r="F165">
        <v>14750</v>
      </c>
      <c r="G165" s="13">
        <f>VLOOKUP($A165,'9.3 Price List'!$A$3:$D$16,4,FALSE)</f>
        <v>749</v>
      </c>
      <c r="H165" s="13">
        <f t="shared" si="4"/>
        <v>51681</v>
      </c>
      <c r="I165" s="13">
        <f t="shared" si="5"/>
        <v>62017.2</v>
      </c>
    </row>
    <row r="166" spans="1:9" x14ac:dyDescent="0.35">
      <c r="A166">
        <v>8475</v>
      </c>
      <c r="B166" t="s">
        <v>16</v>
      </c>
      <c r="C166" t="s">
        <v>27</v>
      </c>
      <c r="D166" s="1">
        <v>23</v>
      </c>
      <c r="E166" t="s">
        <v>49</v>
      </c>
      <c r="F166">
        <v>14751</v>
      </c>
      <c r="G166" s="13">
        <f>VLOOKUP($A166,'9.3 Price List'!$A$3:$D$16,4,FALSE)</f>
        <v>749</v>
      </c>
      <c r="H166" s="13">
        <f t="shared" si="4"/>
        <v>17227</v>
      </c>
      <c r="I166" s="13">
        <f t="shared" si="5"/>
        <v>20672.399999999998</v>
      </c>
    </row>
    <row r="167" spans="1:9" x14ac:dyDescent="0.35">
      <c r="A167">
        <v>8475</v>
      </c>
      <c r="B167" t="s">
        <v>16</v>
      </c>
      <c r="C167" t="s">
        <v>27</v>
      </c>
      <c r="D167" s="1">
        <v>58</v>
      </c>
      <c r="E167" t="s">
        <v>49</v>
      </c>
      <c r="F167">
        <v>14752</v>
      </c>
      <c r="G167" s="13">
        <f>VLOOKUP($A167,'9.3 Price List'!$A$3:$D$16,4,FALSE)</f>
        <v>749</v>
      </c>
      <c r="H167" s="13">
        <f t="shared" si="4"/>
        <v>43442</v>
      </c>
      <c r="I167" s="13">
        <f t="shared" si="5"/>
        <v>52130.400000000001</v>
      </c>
    </row>
    <row r="168" spans="1:9" x14ac:dyDescent="0.35">
      <c r="A168">
        <v>9326</v>
      </c>
      <c r="B168" t="s">
        <v>17</v>
      </c>
      <c r="C168" t="s">
        <v>31</v>
      </c>
      <c r="D168" s="1">
        <v>25</v>
      </c>
      <c r="E168" t="s">
        <v>49</v>
      </c>
      <c r="F168">
        <v>14753</v>
      </c>
      <c r="G168" s="13">
        <f>VLOOKUP($A168,'9.3 Price List'!$A$3:$D$16,4,FALSE)</f>
        <v>339</v>
      </c>
      <c r="H168" s="13">
        <f t="shared" si="4"/>
        <v>8475</v>
      </c>
      <c r="I168" s="13">
        <f t="shared" si="5"/>
        <v>10170</v>
      </c>
    </row>
    <row r="169" spans="1:9" x14ac:dyDescent="0.35">
      <c r="A169">
        <v>9326</v>
      </c>
      <c r="B169" t="s">
        <v>17</v>
      </c>
      <c r="C169" t="s">
        <v>31</v>
      </c>
      <c r="D169" s="1">
        <v>21</v>
      </c>
      <c r="E169" t="s">
        <v>49</v>
      </c>
      <c r="F169">
        <v>14754</v>
      </c>
      <c r="G169" s="13">
        <f>VLOOKUP($A169,'9.3 Price List'!$A$3:$D$16,4,FALSE)</f>
        <v>339</v>
      </c>
      <c r="H169" s="13">
        <f t="shared" si="4"/>
        <v>7119</v>
      </c>
      <c r="I169" s="13">
        <f t="shared" si="5"/>
        <v>8542.7999999999993</v>
      </c>
    </row>
    <row r="170" spans="1:9" x14ac:dyDescent="0.35">
      <c r="A170">
        <v>9326</v>
      </c>
      <c r="B170" t="s">
        <v>17</v>
      </c>
      <c r="C170" t="s">
        <v>31</v>
      </c>
      <c r="D170" s="1">
        <v>65</v>
      </c>
      <c r="E170" t="s">
        <v>49</v>
      </c>
      <c r="F170">
        <v>14755</v>
      </c>
      <c r="G170" s="13">
        <f>VLOOKUP($A170,'9.3 Price List'!$A$3:$D$16,4,FALSE)</f>
        <v>339</v>
      </c>
      <c r="H170" s="13">
        <f t="shared" si="4"/>
        <v>22035</v>
      </c>
      <c r="I170" s="13">
        <f t="shared" si="5"/>
        <v>26442</v>
      </c>
    </row>
    <row r="171" spans="1:9" x14ac:dyDescent="0.35">
      <c r="A171">
        <v>9326</v>
      </c>
      <c r="B171" t="s">
        <v>17</v>
      </c>
      <c r="C171" t="s">
        <v>31</v>
      </c>
      <c r="D171" s="1">
        <v>16</v>
      </c>
      <c r="E171" t="s">
        <v>49</v>
      </c>
      <c r="F171">
        <v>14756</v>
      </c>
      <c r="G171" s="13">
        <f>VLOOKUP($A171,'9.3 Price List'!$A$3:$D$16,4,FALSE)</f>
        <v>339</v>
      </c>
      <c r="H171" s="13">
        <f t="shared" si="4"/>
        <v>5424</v>
      </c>
      <c r="I171" s="13">
        <f t="shared" si="5"/>
        <v>6508.8</v>
      </c>
    </row>
    <row r="172" spans="1:9" x14ac:dyDescent="0.35">
      <c r="A172">
        <v>9327</v>
      </c>
      <c r="B172" t="s">
        <v>28</v>
      </c>
      <c r="C172" t="s">
        <v>32</v>
      </c>
      <c r="D172" s="1">
        <v>48</v>
      </c>
      <c r="E172" t="s">
        <v>49</v>
      </c>
      <c r="F172">
        <v>14757</v>
      </c>
      <c r="G172" s="13">
        <f>VLOOKUP($A172,'9.3 Price List'!$A$3:$D$16,4,FALSE)</f>
        <v>529</v>
      </c>
      <c r="H172" s="13">
        <f t="shared" si="4"/>
        <v>25392</v>
      </c>
      <c r="I172" s="13">
        <f t="shared" si="5"/>
        <v>30470.399999999998</v>
      </c>
    </row>
    <row r="173" spans="1:9" x14ac:dyDescent="0.35">
      <c r="A173">
        <v>9327</v>
      </c>
      <c r="B173" t="s">
        <v>28</v>
      </c>
      <c r="C173" t="s">
        <v>32</v>
      </c>
      <c r="D173" s="1">
        <v>18</v>
      </c>
      <c r="E173" t="s">
        <v>49</v>
      </c>
      <c r="F173">
        <v>14758</v>
      </c>
      <c r="G173" s="13">
        <f>VLOOKUP($A173,'9.3 Price List'!$A$3:$D$16,4,FALSE)</f>
        <v>529</v>
      </c>
      <c r="H173" s="13">
        <f t="shared" si="4"/>
        <v>9522</v>
      </c>
      <c r="I173" s="13">
        <f t="shared" si="5"/>
        <v>11426.4</v>
      </c>
    </row>
    <row r="174" spans="1:9" x14ac:dyDescent="0.35">
      <c r="A174">
        <v>9327</v>
      </c>
      <c r="B174" t="s">
        <v>28</v>
      </c>
      <c r="C174" t="s">
        <v>32</v>
      </c>
      <c r="D174" s="1">
        <v>58</v>
      </c>
      <c r="E174" t="s">
        <v>49</v>
      </c>
      <c r="F174">
        <v>14759</v>
      </c>
      <c r="G174" s="13">
        <f>VLOOKUP($A174,'9.3 Price List'!$A$3:$D$16,4,FALSE)</f>
        <v>529</v>
      </c>
      <c r="H174" s="13">
        <f t="shared" si="4"/>
        <v>30682</v>
      </c>
      <c r="I174" s="13">
        <f t="shared" si="5"/>
        <v>36818.400000000001</v>
      </c>
    </row>
    <row r="175" spans="1:9" x14ac:dyDescent="0.35">
      <c r="A175">
        <v>9327</v>
      </c>
      <c r="B175" t="s">
        <v>28</v>
      </c>
      <c r="C175" t="s">
        <v>32</v>
      </c>
      <c r="D175" s="1">
        <v>21</v>
      </c>
      <c r="E175" t="s">
        <v>49</v>
      </c>
      <c r="F175">
        <v>14760</v>
      </c>
      <c r="G175" s="13">
        <f>VLOOKUP($A175,'9.3 Price List'!$A$3:$D$16,4,FALSE)</f>
        <v>529</v>
      </c>
      <c r="H175" s="13">
        <f t="shared" si="4"/>
        <v>11109</v>
      </c>
      <c r="I175" s="13">
        <f t="shared" si="5"/>
        <v>13330.8</v>
      </c>
    </row>
    <row r="176" spans="1:9" x14ac:dyDescent="0.35">
      <c r="A176">
        <v>9327</v>
      </c>
      <c r="B176" t="s">
        <v>28</v>
      </c>
      <c r="C176" t="s">
        <v>32</v>
      </c>
      <c r="D176" s="1">
        <v>23</v>
      </c>
      <c r="E176" t="s">
        <v>49</v>
      </c>
      <c r="F176">
        <v>14761</v>
      </c>
      <c r="G176" s="13">
        <f>VLOOKUP($A176,'9.3 Price List'!$A$3:$D$16,4,FALSE)</f>
        <v>529</v>
      </c>
      <c r="H176" s="13">
        <f t="shared" si="4"/>
        <v>12167</v>
      </c>
      <c r="I176" s="13">
        <f t="shared" si="5"/>
        <v>14600.4</v>
      </c>
    </row>
    <row r="177" spans="1:9" x14ac:dyDescent="0.35">
      <c r="A177">
        <v>9327</v>
      </c>
      <c r="B177" t="s">
        <v>28</v>
      </c>
      <c r="C177" t="s">
        <v>32</v>
      </c>
      <c r="D177" s="1">
        <v>56</v>
      </c>
      <c r="E177" t="s">
        <v>49</v>
      </c>
      <c r="F177">
        <v>14762</v>
      </c>
      <c r="G177" s="13">
        <f>VLOOKUP($A177,'9.3 Price List'!$A$3:$D$16,4,FALSE)</f>
        <v>529</v>
      </c>
      <c r="H177" s="13">
        <f t="shared" si="4"/>
        <v>29624</v>
      </c>
      <c r="I177" s="13">
        <f t="shared" si="5"/>
        <v>35548.799999999996</v>
      </c>
    </row>
    <row r="178" spans="1:9" x14ac:dyDescent="0.35">
      <c r="A178">
        <v>9328</v>
      </c>
      <c r="B178" t="s">
        <v>29</v>
      </c>
      <c r="C178" t="s">
        <v>33</v>
      </c>
      <c r="D178" s="1">
        <v>86</v>
      </c>
      <c r="E178" t="s">
        <v>49</v>
      </c>
      <c r="F178">
        <v>14763</v>
      </c>
      <c r="G178" s="13">
        <f>VLOOKUP($A178,'9.3 Price List'!$A$3:$D$16,4,FALSE)</f>
        <v>659</v>
      </c>
      <c r="H178" s="13">
        <f t="shared" si="4"/>
        <v>56674</v>
      </c>
      <c r="I178" s="13">
        <f t="shared" si="5"/>
        <v>68008.800000000003</v>
      </c>
    </row>
    <row r="179" spans="1:9" x14ac:dyDescent="0.35">
      <c r="A179">
        <v>9328</v>
      </c>
      <c r="B179" t="s">
        <v>29</v>
      </c>
      <c r="C179" t="s">
        <v>33</v>
      </c>
      <c r="D179" s="1">
        <v>16</v>
      </c>
      <c r="E179" t="s">
        <v>49</v>
      </c>
      <c r="F179">
        <v>14764</v>
      </c>
      <c r="G179" s="13">
        <f>VLOOKUP($A179,'9.3 Price List'!$A$3:$D$16,4,FALSE)</f>
        <v>659</v>
      </c>
      <c r="H179" s="13">
        <f t="shared" si="4"/>
        <v>10544</v>
      </c>
      <c r="I179" s="13">
        <f t="shared" si="5"/>
        <v>12652.8</v>
      </c>
    </row>
    <row r="180" spans="1:9" x14ac:dyDescent="0.35">
      <c r="A180">
        <v>9328</v>
      </c>
      <c r="B180" t="s">
        <v>29</v>
      </c>
      <c r="C180" t="s">
        <v>33</v>
      </c>
      <c r="D180" s="1">
        <v>74</v>
      </c>
      <c r="E180" t="s">
        <v>49</v>
      </c>
      <c r="F180">
        <v>14765</v>
      </c>
      <c r="G180" s="13">
        <f>VLOOKUP($A180,'9.3 Price List'!$A$3:$D$16,4,FALSE)</f>
        <v>659</v>
      </c>
      <c r="H180" s="13">
        <f t="shared" si="4"/>
        <v>48766</v>
      </c>
      <c r="I180" s="13">
        <f t="shared" si="5"/>
        <v>58519.199999999997</v>
      </c>
    </row>
    <row r="181" spans="1:9" x14ac:dyDescent="0.35">
      <c r="A181">
        <v>9328</v>
      </c>
      <c r="B181" t="s">
        <v>29</v>
      </c>
      <c r="C181" t="s">
        <v>33</v>
      </c>
      <c r="D181" s="1">
        <v>28</v>
      </c>
      <c r="E181" t="s">
        <v>49</v>
      </c>
      <c r="F181">
        <v>14766</v>
      </c>
      <c r="G181" s="13">
        <f>VLOOKUP($A181,'9.3 Price List'!$A$3:$D$16,4,FALSE)</f>
        <v>659</v>
      </c>
      <c r="H181" s="13">
        <f t="shared" si="4"/>
        <v>18452</v>
      </c>
      <c r="I181" s="13">
        <f t="shared" si="5"/>
        <v>22142.399999999998</v>
      </c>
    </row>
    <row r="182" spans="1:9" x14ac:dyDescent="0.35">
      <c r="A182">
        <v>9329</v>
      </c>
      <c r="B182" t="s">
        <v>30</v>
      </c>
      <c r="C182" t="s">
        <v>34</v>
      </c>
      <c r="D182" s="1">
        <v>53</v>
      </c>
      <c r="E182" t="s">
        <v>49</v>
      </c>
      <c r="F182">
        <v>14767</v>
      </c>
      <c r="G182" s="13">
        <f>VLOOKUP($A182,'9.3 Price List'!$A$3:$D$16,4,FALSE)</f>
        <v>699</v>
      </c>
      <c r="H182" s="13">
        <f t="shared" si="4"/>
        <v>37047</v>
      </c>
      <c r="I182" s="13">
        <f t="shared" si="5"/>
        <v>44456.4</v>
      </c>
    </row>
    <row r="183" spans="1:9" x14ac:dyDescent="0.35">
      <c r="A183">
        <v>9329</v>
      </c>
      <c r="B183" t="s">
        <v>30</v>
      </c>
      <c r="C183" t="s">
        <v>34</v>
      </c>
      <c r="D183" s="1">
        <v>81</v>
      </c>
      <c r="E183" t="s">
        <v>49</v>
      </c>
      <c r="F183">
        <v>14768</v>
      </c>
      <c r="G183" s="13">
        <f>VLOOKUP($A183,'9.3 Price List'!$A$3:$D$16,4,FALSE)</f>
        <v>699</v>
      </c>
      <c r="H183" s="13">
        <f t="shared" si="4"/>
        <v>56619</v>
      </c>
      <c r="I183" s="13">
        <f t="shared" si="5"/>
        <v>67942.8</v>
      </c>
    </row>
    <row r="184" spans="1:9" x14ac:dyDescent="0.35">
      <c r="A184">
        <v>9329</v>
      </c>
      <c r="B184" t="s">
        <v>30</v>
      </c>
      <c r="C184" t="s">
        <v>34</v>
      </c>
      <c r="D184" s="1">
        <v>9</v>
      </c>
      <c r="E184" t="s">
        <v>49</v>
      </c>
      <c r="F184">
        <v>14769</v>
      </c>
      <c r="G184" s="13">
        <f>VLOOKUP($A184,'9.3 Price List'!$A$3:$D$16,4,FALSE)</f>
        <v>699</v>
      </c>
      <c r="H184" s="13">
        <f t="shared" si="4"/>
        <v>6291</v>
      </c>
      <c r="I184" s="13">
        <f t="shared" si="5"/>
        <v>7549.2</v>
      </c>
    </row>
    <row r="185" spans="1:9" x14ac:dyDescent="0.35">
      <c r="A185">
        <v>9329</v>
      </c>
      <c r="B185" t="s">
        <v>30</v>
      </c>
      <c r="C185" t="s">
        <v>34</v>
      </c>
      <c r="D185" s="1">
        <v>28</v>
      </c>
      <c r="E185" t="s">
        <v>49</v>
      </c>
      <c r="F185">
        <v>14770</v>
      </c>
      <c r="G185" s="13">
        <f>VLOOKUP($A185,'9.3 Price List'!$A$3:$D$16,4,FALSE)</f>
        <v>699</v>
      </c>
      <c r="H185" s="13">
        <f t="shared" si="4"/>
        <v>19572</v>
      </c>
      <c r="I185" s="13">
        <f t="shared" si="5"/>
        <v>23486.399999999998</v>
      </c>
    </row>
    <row r="186" spans="1:9" x14ac:dyDescent="0.35">
      <c r="A186">
        <v>9329</v>
      </c>
      <c r="B186" t="s">
        <v>30</v>
      </c>
      <c r="C186" t="s">
        <v>34</v>
      </c>
      <c r="D186" s="1">
        <v>84</v>
      </c>
      <c r="E186" t="s">
        <v>49</v>
      </c>
      <c r="F186">
        <v>14771</v>
      </c>
      <c r="G186" s="13">
        <f>VLOOKUP($A186,'9.3 Price List'!$A$3:$D$16,4,FALSE)</f>
        <v>699</v>
      </c>
      <c r="H186" s="13">
        <f t="shared" si="4"/>
        <v>58716</v>
      </c>
      <c r="I186" s="13">
        <f t="shared" si="5"/>
        <v>70459.199999999997</v>
      </c>
    </row>
    <row r="187" spans="1:9" x14ac:dyDescent="0.35">
      <c r="A187">
        <v>9330</v>
      </c>
      <c r="B187" t="s">
        <v>50</v>
      </c>
      <c r="C187" t="s">
        <v>35</v>
      </c>
      <c r="D187" s="1">
        <v>84</v>
      </c>
      <c r="E187" t="s">
        <v>49</v>
      </c>
      <c r="F187">
        <v>14772</v>
      </c>
      <c r="G187" s="13">
        <f>VLOOKUP($A187,'9.3 Price List'!$A$3:$D$16,4,FALSE)</f>
        <v>799</v>
      </c>
      <c r="H187" s="13">
        <f t="shared" si="4"/>
        <v>67116</v>
      </c>
      <c r="I187" s="13">
        <f t="shared" si="5"/>
        <v>80539.199999999997</v>
      </c>
    </row>
    <row r="188" spans="1:9" x14ac:dyDescent="0.35">
      <c r="A188">
        <v>9330</v>
      </c>
      <c r="B188" t="s">
        <v>50</v>
      </c>
      <c r="C188" t="s">
        <v>35</v>
      </c>
      <c r="D188" s="1">
        <v>69</v>
      </c>
      <c r="E188" t="s">
        <v>49</v>
      </c>
      <c r="F188">
        <v>14773</v>
      </c>
      <c r="G188" s="13">
        <f>VLOOKUP($A188,'9.3 Price List'!$A$3:$D$16,4,FALSE)</f>
        <v>799</v>
      </c>
      <c r="H188" s="13">
        <f t="shared" si="4"/>
        <v>55131</v>
      </c>
      <c r="I188" s="13">
        <f t="shared" si="5"/>
        <v>66157.2</v>
      </c>
    </row>
    <row r="189" spans="1:9" x14ac:dyDescent="0.35">
      <c r="A189">
        <v>9330</v>
      </c>
      <c r="B189" t="s">
        <v>50</v>
      </c>
      <c r="C189" t="s">
        <v>35</v>
      </c>
      <c r="D189" s="1">
        <v>63</v>
      </c>
      <c r="E189" t="s">
        <v>49</v>
      </c>
      <c r="F189">
        <v>14774</v>
      </c>
      <c r="G189" s="13">
        <f>VLOOKUP($A189,'9.3 Price List'!$A$3:$D$16,4,FALSE)</f>
        <v>799</v>
      </c>
      <c r="H189" s="13">
        <f t="shared" si="4"/>
        <v>50337</v>
      </c>
      <c r="I189" s="13">
        <f t="shared" si="5"/>
        <v>60404.399999999994</v>
      </c>
    </row>
    <row r="190" spans="1:9" x14ac:dyDescent="0.35">
      <c r="A190">
        <v>9330</v>
      </c>
      <c r="B190" t="s">
        <v>50</v>
      </c>
      <c r="C190" t="s">
        <v>35</v>
      </c>
      <c r="D190" s="1">
        <v>79</v>
      </c>
      <c r="E190" t="s">
        <v>49</v>
      </c>
      <c r="F190">
        <v>14775</v>
      </c>
      <c r="G190" s="13">
        <f>VLOOKUP($A190,'9.3 Price List'!$A$3:$D$16,4,FALSE)</f>
        <v>799</v>
      </c>
      <c r="H190" s="13">
        <f t="shared" si="4"/>
        <v>63121</v>
      </c>
      <c r="I190" s="13">
        <f t="shared" si="5"/>
        <v>75745.2</v>
      </c>
    </row>
    <row r="192" spans="1:9" x14ac:dyDescent="0.35">
      <c r="F192" s="31" t="s">
        <v>61</v>
      </c>
      <c r="G192" s="32"/>
      <c r="H192" s="33"/>
      <c r="I192" s="34">
        <f>MAX(I2:I190)</f>
        <v>82456.800000000003</v>
      </c>
    </row>
    <row r="193" spans="6:9" x14ac:dyDescent="0.35">
      <c r="F193" s="31" t="s">
        <v>62</v>
      </c>
      <c r="G193" s="32"/>
      <c r="H193" s="33"/>
      <c r="I193" s="35">
        <f>MIN(I2:I190)</f>
        <v>3013.2</v>
      </c>
    </row>
  </sheetData>
  <sortState xmlns:xlrd2="http://schemas.microsoft.com/office/spreadsheetml/2017/richdata2" ref="A2:F190">
    <sortCondition ref="F2:F190"/>
  </sortState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8"/>
  <sheetViews>
    <sheetView workbookViewId="0">
      <selection activeCell="A3" sqref="A3"/>
    </sheetView>
  </sheetViews>
  <sheetFormatPr defaultRowHeight="14.5" x14ac:dyDescent="0.35"/>
  <cols>
    <col min="2" max="2" width="16.54296875" customWidth="1"/>
    <col min="3" max="3" width="79.1796875" customWidth="1"/>
    <col min="4" max="4" width="13.81640625" customWidth="1"/>
    <col min="5" max="5" width="11.81640625" customWidth="1"/>
  </cols>
  <sheetData>
    <row r="1" spans="1:4" ht="16" thickBot="1" x14ac:dyDescent="0.4">
      <c r="A1" s="3"/>
      <c r="B1" s="3"/>
      <c r="C1" s="3"/>
      <c r="D1" s="4"/>
    </row>
    <row r="2" spans="1:4" ht="15.5" x14ac:dyDescent="0.35">
      <c r="A2" s="8" t="s">
        <v>5</v>
      </c>
      <c r="B2" s="9" t="s">
        <v>6</v>
      </c>
      <c r="C2" s="9" t="s">
        <v>1</v>
      </c>
      <c r="D2" s="10" t="s">
        <v>22</v>
      </c>
    </row>
    <row r="3" spans="1:4" ht="15.5" x14ac:dyDescent="0.35">
      <c r="A3" s="5">
        <v>6958</v>
      </c>
      <c r="B3" s="5" t="s">
        <v>8</v>
      </c>
      <c r="C3" s="5" t="s">
        <v>21</v>
      </c>
      <c r="D3" s="6">
        <v>279</v>
      </c>
    </row>
    <row r="4" spans="1:4" ht="15.5" x14ac:dyDescent="0.35">
      <c r="A4" s="5">
        <v>6959</v>
      </c>
      <c r="B4" s="5" t="s">
        <v>9</v>
      </c>
      <c r="C4" s="5" t="s">
        <v>20</v>
      </c>
      <c r="D4" s="6">
        <v>469</v>
      </c>
    </row>
    <row r="5" spans="1:4" ht="15.5" x14ac:dyDescent="0.35">
      <c r="A5" s="5">
        <v>6960</v>
      </c>
      <c r="B5" s="5" t="s">
        <v>10</v>
      </c>
      <c r="C5" s="5" t="s">
        <v>19</v>
      </c>
      <c r="D5" s="6">
        <v>499</v>
      </c>
    </row>
    <row r="6" spans="1:4" ht="15.5" x14ac:dyDescent="0.35">
      <c r="A6" s="5">
        <v>6961</v>
      </c>
      <c r="B6" s="5" t="s">
        <v>11</v>
      </c>
      <c r="C6" s="5" t="s">
        <v>18</v>
      </c>
      <c r="D6" s="6">
        <v>599</v>
      </c>
    </row>
    <row r="7" spans="1:4" ht="15.5" x14ac:dyDescent="0.35">
      <c r="A7" s="5">
        <v>8471</v>
      </c>
      <c r="B7" s="5" t="s">
        <v>12</v>
      </c>
      <c r="C7" s="5" t="s">
        <v>23</v>
      </c>
      <c r="D7" s="6">
        <v>299</v>
      </c>
    </row>
    <row r="8" spans="1:4" ht="15.5" x14ac:dyDescent="0.35">
      <c r="A8" s="5">
        <v>8472</v>
      </c>
      <c r="B8" s="5" t="s">
        <v>13</v>
      </c>
      <c r="C8" s="5" t="s">
        <v>24</v>
      </c>
      <c r="D8" s="6">
        <v>499</v>
      </c>
    </row>
    <row r="9" spans="1:4" ht="15.5" x14ac:dyDescent="0.35">
      <c r="A9" s="5">
        <v>8473</v>
      </c>
      <c r="B9" s="5" t="s">
        <v>14</v>
      </c>
      <c r="C9" s="5" t="s">
        <v>25</v>
      </c>
      <c r="D9" s="6">
        <v>539</v>
      </c>
    </row>
    <row r="10" spans="1:4" ht="15.5" x14ac:dyDescent="0.35">
      <c r="A10" s="5">
        <v>8474</v>
      </c>
      <c r="B10" s="5" t="s">
        <v>15</v>
      </c>
      <c r="C10" s="5" t="s">
        <v>26</v>
      </c>
      <c r="D10" s="6">
        <v>629</v>
      </c>
    </row>
    <row r="11" spans="1:4" ht="15.5" x14ac:dyDescent="0.35">
      <c r="A11" s="5">
        <v>8475</v>
      </c>
      <c r="B11" s="5" t="s">
        <v>16</v>
      </c>
      <c r="C11" s="5" t="s">
        <v>27</v>
      </c>
      <c r="D11" s="6">
        <v>749</v>
      </c>
    </row>
    <row r="12" spans="1:4" ht="15.5" x14ac:dyDescent="0.35">
      <c r="A12" s="5">
        <v>9326</v>
      </c>
      <c r="B12" s="5" t="s">
        <v>17</v>
      </c>
      <c r="C12" s="5" t="s">
        <v>31</v>
      </c>
      <c r="D12" s="6">
        <v>339</v>
      </c>
    </row>
    <row r="13" spans="1:4" ht="15.5" x14ac:dyDescent="0.35">
      <c r="A13" s="5">
        <v>9327</v>
      </c>
      <c r="B13" s="5" t="s">
        <v>28</v>
      </c>
      <c r="C13" s="5" t="s">
        <v>32</v>
      </c>
      <c r="D13" s="6">
        <v>529</v>
      </c>
    </row>
    <row r="14" spans="1:4" ht="15.5" x14ac:dyDescent="0.35">
      <c r="A14" s="5">
        <v>9328</v>
      </c>
      <c r="B14" s="5" t="s">
        <v>29</v>
      </c>
      <c r="C14" s="5" t="s">
        <v>33</v>
      </c>
      <c r="D14" s="6">
        <v>659</v>
      </c>
    </row>
    <row r="15" spans="1:4" ht="15.5" x14ac:dyDescent="0.35">
      <c r="A15" s="5">
        <v>9329</v>
      </c>
      <c r="B15" s="5" t="s">
        <v>30</v>
      </c>
      <c r="C15" s="5" t="s">
        <v>34</v>
      </c>
      <c r="D15" s="6">
        <v>699</v>
      </c>
    </row>
    <row r="16" spans="1:4" ht="15.5" x14ac:dyDescent="0.35">
      <c r="A16" s="5">
        <v>9330</v>
      </c>
      <c r="B16" s="5" t="s">
        <v>50</v>
      </c>
      <c r="C16" s="5" t="s">
        <v>35</v>
      </c>
      <c r="D16" s="6">
        <v>799</v>
      </c>
    </row>
    <row r="17" spans="1:4" ht="15.5" x14ac:dyDescent="0.35">
      <c r="A17" s="7"/>
      <c r="B17" s="7"/>
      <c r="D17" s="4"/>
    </row>
    <row r="18" spans="1:4" ht="15.5" x14ac:dyDescent="0.35">
      <c r="A18" s="7"/>
      <c r="B18" s="7"/>
      <c r="D18" s="4"/>
    </row>
  </sheetData>
  <pageMargins left="0.70866141732283472" right="0.70866141732283472" top="0.74803149606299213" bottom="0.74803149606299213" header="0.31496062992125984" footer="0.31496062992125984"/>
  <pageSetup paperSize="9" scale="9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268E2-1276-473E-869B-8892B8E46847}">
  <dimension ref="A1:E22"/>
  <sheetViews>
    <sheetView tabSelected="1" zoomScale="120" zoomScaleNormal="120" workbookViewId="0">
      <selection activeCell="F26" sqref="F26"/>
    </sheetView>
  </sheetViews>
  <sheetFormatPr defaultColWidth="9.08984375" defaultRowHeight="15.5" x14ac:dyDescent="0.35"/>
  <cols>
    <col min="1" max="1" width="22.08984375" style="14" customWidth="1"/>
    <col min="2" max="2" width="19.6328125" style="14" customWidth="1"/>
    <col min="3" max="3" width="19.7265625" style="14" customWidth="1"/>
    <col min="4" max="4" width="31.7265625" style="14" bestFit="1" customWidth="1"/>
    <col min="5" max="5" width="19.81640625" style="14" customWidth="1"/>
    <col min="6" max="6" width="11.453125" style="14" customWidth="1"/>
    <col min="7" max="16384" width="9.08984375" style="14"/>
  </cols>
  <sheetData>
    <row r="1" spans="1:5" x14ac:dyDescent="0.35">
      <c r="A1" s="15" t="s">
        <v>55</v>
      </c>
    </row>
    <row r="2" spans="1:5" x14ac:dyDescent="0.35">
      <c r="A2" s="15" t="s">
        <v>56</v>
      </c>
    </row>
    <row r="4" spans="1:5" x14ac:dyDescent="0.35">
      <c r="A4" s="16" t="s">
        <v>37</v>
      </c>
      <c r="B4" s="17" t="s">
        <v>40</v>
      </c>
      <c r="C4" s="17" t="s">
        <v>4</v>
      </c>
      <c r="D4" s="17" t="s">
        <v>49</v>
      </c>
      <c r="E4" s="17" t="s">
        <v>51</v>
      </c>
    </row>
    <row r="5" spans="1:5" x14ac:dyDescent="0.35">
      <c r="A5" s="16" t="s">
        <v>60</v>
      </c>
      <c r="B5" s="17">
        <v>2</v>
      </c>
      <c r="C5" s="17">
        <v>3</v>
      </c>
      <c r="D5" s="17">
        <v>4</v>
      </c>
      <c r="E5" s="17">
        <v>5</v>
      </c>
    </row>
    <row r="6" spans="1:5" x14ac:dyDescent="0.35">
      <c r="A6" s="18" t="s">
        <v>38</v>
      </c>
      <c r="B6" s="24">
        <f>GETPIVOTDATA("Total Sales, £",'9.3 Invoices'!$K$3,"When","February")</f>
        <v>1941609.5999999996</v>
      </c>
      <c r="C6" s="24">
        <f>GETPIVOTDATA("Total Sales, £",'9.3 Invoices'!$K$3,"When","March")</f>
        <v>1982508.0000000005</v>
      </c>
      <c r="D6" s="24">
        <f>GETPIVOTDATA("Total Sales, £",'9.3 Invoices'!$K$3,"When","April")</f>
        <v>1981401.5999999994</v>
      </c>
      <c r="E6" s="24">
        <f>FORECAST(5,B6:D6,B5:D5)</f>
        <v>2008298.3999999994</v>
      </c>
    </row>
    <row r="7" spans="1:5" x14ac:dyDescent="0.35">
      <c r="A7" s="18" t="s">
        <v>39</v>
      </c>
      <c r="B7" s="25">
        <v>1067885</v>
      </c>
      <c r="C7" s="25"/>
      <c r="D7" s="25"/>
      <c r="E7" s="25"/>
    </row>
    <row r="8" spans="1:5" x14ac:dyDescent="0.35">
      <c r="A8" s="19"/>
      <c r="B8" s="26"/>
      <c r="C8" s="26"/>
      <c r="D8" s="26"/>
      <c r="E8" s="26"/>
    </row>
    <row r="10" spans="1:5" x14ac:dyDescent="0.35">
      <c r="A10" s="20" t="s">
        <v>36</v>
      </c>
      <c r="B10" s="27" t="s">
        <v>49</v>
      </c>
      <c r="C10" s="27" t="s">
        <v>51</v>
      </c>
      <c r="D10" s="27" t="s">
        <v>52</v>
      </c>
      <c r="E10" s="27" t="s">
        <v>7</v>
      </c>
    </row>
    <row r="11" spans="1:5" s="15" customFormat="1" x14ac:dyDescent="0.35">
      <c r="A11" s="16" t="s">
        <v>41</v>
      </c>
      <c r="B11" s="28">
        <v>145874</v>
      </c>
      <c r="C11" s="28">
        <f>B22</f>
        <v>244079.46600000025</v>
      </c>
      <c r="D11" s="28">
        <f>C22</f>
        <v>45889.518000000622</v>
      </c>
      <c r="E11" s="29">
        <f>B11</f>
        <v>145874</v>
      </c>
    </row>
    <row r="12" spans="1:5" x14ac:dyDescent="0.35">
      <c r="A12" s="18"/>
      <c r="B12" s="30"/>
      <c r="C12" s="30"/>
      <c r="D12" s="30"/>
      <c r="E12" s="25"/>
    </row>
    <row r="13" spans="1:5" x14ac:dyDescent="0.35">
      <c r="A13" s="16" t="s">
        <v>54</v>
      </c>
      <c r="B13" s="25"/>
      <c r="C13" s="25"/>
      <c r="D13" s="25"/>
      <c r="E13" s="25"/>
    </row>
    <row r="14" spans="1:5" x14ac:dyDescent="0.35">
      <c r="A14" s="18" t="s">
        <v>40</v>
      </c>
      <c r="B14" s="24">
        <f>B6-B7</f>
        <v>873724.59999999963</v>
      </c>
      <c r="C14" s="25"/>
      <c r="D14" s="25"/>
      <c r="E14" s="25">
        <f>SUM(B14:D14)</f>
        <v>873724.59999999963</v>
      </c>
    </row>
    <row r="15" spans="1:5" x14ac:dyDescent="0.35">
      <c r="A15" s="18" t="s">
        <v>4</v>
      </c>
      <c r="B15" s="24">
        <f>0.55*C6</f>
        <v>1090379.4000000004</v>
      </c>
      <c r="C15" s="24">
        <f>0.45*C6</f>
        <v>892128.60000000021</v>
      </c>
      <c r="D15" s="25"/>
      <c r="E15" s="25">
        <f>SUM(B15:D15)</f>
        <v>1982508.0000000005</v>
      </c>
    </row>
    <row r="16" spans="1:5" x14ac:dyDescent="0.35">
      <c r="A16" s="18" t="s">
        <v>49</v>
      </c>
      <c r="B16" s="25"/>
      <c r="C16" s="24">
        <f>0.55*D6</f>
        <v>1089770.8799999997</v>
      </c>
      <c r="D16" s="24">
        <f>0.45*D6</f>
        <v>891630.71999999974</v>
      </c>
      <c r="E16" s="25">
        <f>SUM(B16:D16)</f>
        <v>1981401.5999999994</v>
      </c>
    </row>
    <row r="17" spans="1:5" x14ac:dyDescent="0.35">
      <c r="A17" s="18" t="s">
        <v>51</v>
      </c>
      <c r="B17" s="25"/>
      <c r="C17" s="25"/>
      <c r="D17" s="24">
        <f>0.55*E6</f>
        <v>1104564.1199999999</v>
      </c>
      <c r="E17" s="25">
        <f>SUM(B17:D17)</f>
        <v>1104564.1199999999</v>
      </c>
    </row>
    <row r="18" spans="1:5" s="15" customFormat="1" x14ac:dyDescent="0.35">
      <c r="A18" s="16" t="s">
        <v>53</v>
      </c>
      <c r="B18" s="29">
        <f>SUM(B14:B17)</f>
        <v>1964104</v>
      </c>
      <c r="C18" s="29">
        <f t="shared" ref="C18:D18" si="0">SUM(C14:C17)</f>
        <v>1981899.48</v>
      </c>
      <c r="D18" s="29">
        <f t="shared" si="0"/>
        <v>1996194.8399999996</v>
      </c>
      <c r="E18" s="29">
        <f t="shared" ref="E18" si="1">SUM(E14:E17)</f>
        <v>5942198.3199999994</v>
      </c>
    </row>
    <row r="19" spans="1:5" x14ac:dyDescent="0.35">
      <c r="A19" s="18"/>
      <c r="B19" s="25"/>
      <c r="C19" s="25"/>
      <c r="D19" s="25"/>
      <c r="E19" s="25"/>
    </row>
    <row r="20" spans="1:5" s="15" customFormat="1" x14ac:dyDescent="0.35">
      <c r="A20" s="16" t="s">
        <v>42</v>
      </c>
      <c r="B20" s="29">
        <v>1865898.5339999998</v>
      </c>
      <c r="C20" s="29">
        <v>2180089.4279999998</v>
      </c>
      <c r="D20" s="29">
        <v>2137684.6511999993</v>
      </c>
      <c r="E20" s="29">
        <f>SUM(B20:D20)</f>
        <v>6183672.6131999986</v>
      </c>
    </row>
    <row r="21" spans="1:5" x14ac:dyDescent="0.35">
      <c r="A21" s="18"/>
      <c r="B21" s="25"/>
      <c r="C21" s="25"/>
      <c r="D21" s="25"/>
      <c r="E21" s="25"/>
    </row>
    <row r="22" spans="1:5" x14ac:dyDescent="0.35">
      <c r="A22" s="16" t="s">
        <v>43</v>
      </c>
      <c r="B22" s="29">
        <f>B11+B18-B20</f>
        <v>244079.46600000025</v>
      </c>
      <c r="C22" s="29">
        <f t="shared" ref="C22:E22" si="2">C11+C18-C20</f>
        <v>45889.518000000622</v>
      </c>
      <c r="D22" s="29">
        <f t="shared" si="2"/>
        <v>-95600.293199999025</v>
      </c>
      <c r="E22" s="29">
        <f t="shared" si="2"/>
        <v>-95600.293199999258</v>
      </c>
    </row>
  </sheetData>
  <conditionalFormatting sqref="B22:E22">
    <cfRule type="cellIs" dxfId="4" priority="1" operator="lessThan">
      <formula>0</formula>
    </cfRule>
  </conditionalFormatting>
  <pageMargins left="0.7" right="0.7" top="0.75" bottom="0.75" header="0.3" footer="0.3"/>
  <pageSetup paperSize="9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94554-7C8A-4650-82CF-FC730ABE63F9}">
  <dimension ref="A1:I7"/>
  <sheetViews>
    <sheetView workbookViewId="0">
      <selection activeCell="C16" sqref="C16"/>
    </sheetView>
  </sheetViews>
  <sheetFormatPr defaultRowHeight="14.5" x14ac:dyDescent="0.35"/>
  <cols>
    <col min="1" max="1" width="16.81640625" customWidth="1"/>
    <col min="2" max="4" width="10.36328125" customWidth="1"/>
    <col min="5" max="5" width="11.1796875" bestFit="1" customWidth="1"/>
    <col min="6" max="6" width="8.54296875" bestFit="1" customWidth="1"/>
    <col min="7" max="7" width="10.7265625" bestFit="1" customWidth="1"/>
    <col min="8" max="8" width="10.36328125" bestFit="1" customWidth="1"/>
    <col min="9" max="9" width="8.54296875" bestFit="1" customWidth="1"/>
  </cols>
  <sheetData>
    <row r="1" spans="1:9" ht="15.5" x14ac:dyDescent="0.35">
      <c r="A1" s="36" t="s">
        <v>69</v>
      </c>
    </row>
    <row r="3" spans="1:9" ht="15.5" x14ac:dyDescent="0.35">
      <c r="A3" s="37"/>
      <c r="B3" s="27" t="s">
        <v>52</v>
      </c>
      <c r="C3" s="27" t="s">
        <v>70</v>
      </c>
      <c r="D3" s="27" t="s">
        <v>64</v>
      </c>
      <c r="E3" s="27" t="s">
        <v>65</v>
      </c>
      <c r="F3" s="27" t="s">
        <v>66</v>
      </c>
      <c r="G3" s="27" t="s">
        <v>67</v>
      </c>
      <c r="H3" s="27" t="s">
        <v>68</v>
      </c>
      <c r="I3" s="27" t="s">
        <v>71</v>
      </c>
    </row>
    <row r="4" spans="1:9" x14ac:dyDescent="0.35">
      <c r="A4" s="37" t="s">
        <v>72</v>
      </c>
      <c r="B4" s="38">
        <v>148200</v>
      </c>
      <c r="C4" s="38">
        <v>149800</v>
      </c>
      <c r="D4" s="38">
        <v>155900</v>
      </c>
      <c r="E4" s="38">
        <f>149100+14042</f>
        <v>163142</v>
      </c>
      <c r="F4" s="38">
        <v>173622</v>
      </c>
      <c r="G4" s="38">
        <v>242937</v>
      </c>
      <c r="H4" s="38">
        <v>281400</v>
      </c>
      <c r="I4" s="38">
        <v>284100</v>
      </c>
    </row>
    <row r="5" spans="1:9" x14ac:dyDescent="0.35">
      <c r="A5" s="37" t="s">
        <v>73</v>
      </c>
      <c r="B5" s="38">
        <v>71950</v>
      </c>
      <c r="C5" s="38">
        <v>76200</v>
      </c>
      <c r="D5" s="38">
        <v>75300</v>
      </c>
      <c r="E5" s="38">
        <v>79515</v>
      </c>
      <c r="F5" s="38">
        <v>82225</v>
      </c>
      <c r="G5" s="39">
        <v>130260</v>
      </c>
      <c r="H5" s="39">
        <v>155700</v>
      </c>
      <c r="I5" s="39">
        <v>155700</v>
      </c>
    </row>
    <row r="6" spans="1:9" x14ac:dyDescent="0.35">
      <c r="A6" s="37" t="s">
        <v>74</v>
      </c>
      <c r="B6" s="38">
        <v>25664</v>
      </c>
      <c r="C6" s="38">
        <v>26400</v>
      </c>
      <c r="D6" s="38">
        <v>27063</v>
      </c>
      <c r="E6" s="38">
        <v>31200</v>
      </c>
      <c r="F6" s="38">
        <v>34300</v>
      </c>
      <c r="G6" s="38">
        <v>44600</v>
      </c>
      <c r="H6" s="38">
        <v>51400</v>
      </c>
      <c r="I6" s="38">
        <v>51400</v>
      </c>
    </row>
    <row r="7" spans="1:9" ht="29" x14ac:dyDescent="0.35">
      <c r="A7" s="40" t="s">
        <v>75</v>
      </c>
      <c r="B7" s="38">
        <v>22600</v>
      </c>
      <c r="C7" s="38">
        <v>23600</v>
      </c>
      <c r="D7" s="38">
        <v>25800</v>
      </c>
      <c r="E7" s="38">
        <v>24300</v>
      </c>
      <c r="F7" s="38">
        <v>25800</v>
      </c>
      <c r="G7" s="38">
        <v>30200</v>
      </c>
      <c r="H7" s="38">
        <v>30600</v>
      </c>
      <c r="I7" s="38">
        <v>30600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B3A52-803A-4A87-9F28-74DDC7C32C6C}">
  <dimension ref="A1:G24"/>
  <sheetViews>
    <sheetView workbookViewId="0">
      <selection activeCell="A4" sqref="A4"/>
    </sheetView>
  </sheetViews>
  <sheetFormatPr defaultRowHeight="14.5" x14ac:dyDescent="0.35"/>
  <cols>
    <col min="1" max="1" width="19.453125" bestFit="1" customWidth="1"/>
    <col min="2" max="2" width="18.6328125" bestFit="1" customWidth="1"/>
    <col min="3" max="4" width="18.7265625" bestFit="1" customWidth="1"/>
    <col min="5" max="5" width="18.6328125" bestFit="1" customWidth="1"/>
    <col min="6" max="7" width="18.7265625" bestFit="1" customWidth="1"/>
    <col min="10" max="10" width="30.81640625" customWidth="1"/>
    <col min="11" max="13" width="11.08984375" bestFit="1" customWidth="1"/>
    <col min="14" max="17" width="10.90625" customWidth="1"/>
  </cols>
  <sheetData>
    <row r="1" spans="1:7" ht="18.5" x14ac:dyDescent="0.45">
      <c r="A1" s="45" t="s">
        <v>82</v>
      </c>
    </row>
    <row r="2" spans="1:7" ht="15.5" x14ac:dyDescent="0.35">
      <c r="A2" s="46" t="s">
        <v>36</v>
      </c>
    </row>
    <row r="3" spans="1:7" ht="15.5" x14ac:dyDescent="0.35">
      <c r="A3" s="47"/>
      <c r="B3" s="27" t="s">
        <v>63</v>
      </c>
      <c r="C3" s="27" t="s">
        <v>64</v>
      </c>
      <c r="D3" s="27" t="s">
        <v>65</v>
      </c>
      <c r="E3" s="27" t="s">
        <v>66</v>
      </c>
      <c r="F3" s="27" t="s">
        <v>67</v>
      </c>
      <c r="G3" s="27" t="s">
        <v>68</v>
      </c>
    </row>
    <row r="4" spans="1:7" ht="15.5" x14ac:dyDescent="0.35">
      <c r="A4" s="43" t="s">
        <v>41</v>
      </c>
      <c r="B4" s="44">
        <v>-42500</v>
      </c>
      <c r="C4" s="44">
        <f>B24</f>
        <v>-19471.799999999988</v>
      </c>
      <c r="D4" s="44">
        <f>C24</f>
        <v>112.59480000002077</v>
      </c>
      <c r="E4" s="44">
        <f>D24</f>
        <v>21900.626800000027</v>
      </c>
      <c r="F4" s="44">
        <f>E24</f>
        <v>43238.582800000033</v>
      </c>
      <c r="G4" s="44">
        <f>F24</f>
        <v>80714.638800000015</v>
      </c>
    </row>
    <row r="5" spans="1:7" ht="15.5" x14ac:dyDescent="0.35">
      <c r="A5" s="16" t="s">
        <v>54</v>
      </c>
      <c r="B5" s="25"/>
      <c r="C5" s="25"/>
      <c r="D5" s="25"/>
      <c r="E5" s="25"/>
      <c r="F5" s="25"/>
      <c r="G5" s="25"/>
    </row>
    <row r="6" spans="1:7" ht="15.5" x14ac:dyDescent="0.35">
      <c r="A6" s="18" t="s">
        <v>52</v>
      </c>
      <c r="B6" s="24">
        <f>'9.6 Budget information'!B$4*0.6*0.97</f>
        <v>86252.4</v>
      </c>
      <c r="C6" s="25"/>
      <c r="D6" s="25"/>
      <c r="E6" s="25"/>
      <c r="F6" s="25"/>
      <c r="G6" s="25"/>
    </row>
    <row r="7" spans="1:7" ht="15.5" x14ac:dyDescent="0.35">
      <c r="A7" s="18" t="s">
        <v>70</v>
      </c>
      <c r="B7" s="24">
        <f>'9.6 Budget information'!C$4*0.4*0.99</f>
        <v>59320.800000000003</v>
      </c>
      <c r="C7" s="24">
        <f>'9.6 Budget information'!C$4*0.6*0.97</f>
        <v>87183.599999999991</v>
      </c>
      <c r="D7" s="25"/>
      <c r="E7" s="25"/>
      <c r="F7" s="25"/>
      <c r="G7" s="25"/>
    </row>
    <row r="8" spans="1:7" ht="15.5" x14ac:dyDescent="0.35">
      <c r="A8" s="18" t="s">
        <v>64</v>
      </c>
      <c r="B8" s="25"/>
      <c r="C8" s="24">
        <f>'9.6 Budget information'!D$4*0.4*0.99</f>
        <v>61736.4</v>
      </c>
      <c r="D8" s="24">
        <f>'9.6 Budget information'!D$4*0.6*0.97</f>
        <v>90733.8</v>
      </c>
      <c r="E8" s="25"/>
      <c r="F8" s="25"/>
      <c r="G8" s="25"/>
    </row>
    <row r="9" spans="1:7" ht="15.5" x14ac:dyDescent="0.35">
      <c r="A9" s="18" t="s">
        <v>65</v>
      </c>
      <c r="B9" s="25"/>
      <c r="C9" s="25"/>
      <c r="D9" s="24">
        <f>'9.6 Budget information'!E$4*0.4*0.99</f>
        <v>64604.232000000004</v>
      </c>
      <c r="E9" s="24">
        <f>'9.6 Budget information'!E$4*0.6*0.97</f>
        <v>94948.644</v>
      </c>
      <c r="F9" s="25"/>
      <c r="G9" s="25"/>
    </row>
    <row r="10" spans="1:7" ht="15.5" x14ac:dyDescent="0.35">
      <c r="A10" s="18" t="s">
        <v>66</v>
      </c>
      <c r="B10" s="25"/>
      <c r="C10" s="25"/>
      <c r="D10" s="25"/>
      <c r="E10" s="24">
        <f>'9.6 Budget information'!F$4*0.4*0.99</f>
        <v>68754.312000000005</v>
      </c>
      <c r="F10" s="24">
        <f>'9.6 Budget information'!F$4*0.6*0.97</f>
        <v>101048.004</v>
      </c>
      <c r="G10" s="25"/>
    </row>
    <row r="11" spans="1:7" ht="15.5" x14ac:dyDescent="0.35">
      <c r="A11" s="18" t="s">
        <v>67</v>
      </c>
      <c r="B11" s="25"/>
      <c r="C11" s="25"/>
      <c r="D11" s="25"/>
      <c r="E11" s="25"/>
      <c r="F11" s="24">
        <f>'9.6 Budget information'!G$4*0.4*0.99</f>
        <v>96203.051999999996</v>
      </c>
      <c r="G11" s="24">
        <f>'9.6 Budget information'!G$4*0.6*0.97</f>
        <v>141389.33399999997</v>
      </c>
    </row>
    <row r="12" spans="1:7" ht="15.5" x14ac:dyDescent="0.35">
      <c r="A12" s="18" t="s">
        <v>68</v>
      </c>
      <c r="B12" s="25"/>
      <c r="C12" s="25"/>
      <c r="D12" s="25"/>
      <c r="E12" s="25"/>
      <c r="F12" s="25"/>
      <c r="G12" s="24">
        <f>'9.6 Budget information'!H$4*0.4*0.99</f>
        <v>111434.4</v>
      </c>
    </row>
    <row r="13" spans="1:7" ht="15.5" x14ac:dyDescent="0.35">
      <c r="A13" s="18" t="s">
        <v>76</v>
      </c>
      <c r="B13" s="25"/>
      <c r="C13" s="25">
        <v>150000</v>
      </c>
      <c r="D13" s="25"/>
      <c r="E13" s="25"/>
      <c r="F13" s="25"/>
      <c r="G13" s="25"/>
    </row>
    <row r="14" spans="1:7" ht="15.5" x14ac:dyDescent="0.35">
      <c r="A14" s="43" t="s">
        <v>53</v>
      </c>
      <c r="B14" s="44">
        <f>SUM(B6:B13)</f>
        <v>145573.20000000001</v>
      </c>
      <c r="C14" s="44">
        <f t="shared" ref="C14:G14" si="0">SUM(C6:C13)</f>
        <v>298920</v>
      </c>
      <c r="D14" s="44">
        <f t="shared" si="0"/>
        <v>155338.03200000001</v>
      </c>
      <c r="E14" s="44">
        <f t="shared" si="0"/>
        <v>163702.95600000001</v>
      </c>
      <c r="F14" s="44">
        <f t="shared" si="0"/>
        <v>197251.05599999998</v>
      </c>
      <c r="G14" s="44">
        <f t="shared" si="0"/>
        <v>252823.73399999997</v>
      </c>
    </row>
    <row r="15" spans="1:7" ht="15.5" x14ac:dyDescent="0.35">
      <c r="A15" s="16"/>
      <c r="B15" s="29"/>
      <c r="C15" s="29"/>
      <c r="D15" s="29"/>
      <c r="E15" s="29"/>
      <c r="F15" s="29"/>
      <c r="G15" s="29"/>
    </row>
    <row r="16" spans="1:7" ht="15.5" x14ac:dyDescent="0.35">
      <c r="A16" s="18" t="s">
        <v>77</v>
      </c>
      <c r="B16" s="25">
        <f>'9.6 Budget information'!B5</f>
        <v>71950</v>
      </c>
      <c r="C16" s="25">
        <f>'9.6 Budget information'!C5</f>
        <v>76200</v>
      </c>
      <c r="D16" s="25">
        <f>'9.6 Budget information'!D5</f>
        <v>75300</v>
      </c>
      <c r="E16" s="25">
        <f>'9.6 Budget information'!E5</f>
        <v>79515</v>
      </c>
      <c r="F16" s="25">
        <f>'9.6 Budget information'!F5</f>
        <v>82225</v>
      </c>
      <c r="G16" s="25">
        <f>'9.6 Budget information'!G5</f>
        <v>130260</v>
      </c>
    </row>
    <row r="17" spans="1:7" ht="15.5" x14ac:dyDescent="0.35">
      <c r="A17" s="18" t="s">
        <v>74</v>
      </c>
      <c r="B17" s="25">
        <f>'9.6 Budget information'!C6</f>
        <v>26400</v>
      </c>
      <c r="C17" s="25">
        <f>'9.6 Budget information'!D6</f>
        <v>27063</v>
      </c>
      <c r="D17" s="25">
        <f>'9.6 Budget information'!E6</f>
        <v>31200</v>
      </c>
      <c r="E17" s="25">
        <f>'9.6 Budget information'!F6</f>
        <v>34300</v>
      </c>
      <c r="F17" s="25">
        <f>'9.6 Budget information'!G6</f>
        <v>44600</v>
      </c>
      <c r="G17" s="25">
        <f>'9.6 Budget information'!H6</f>
        <v>51400</v>
      </c>
    </row>
    <row r="18" spans="1:7" ht="15.5" x14ac:dyDescent="0.35">
      <c r="A18" s="18" t="s">
        <v>78</v>
      </c>
      <c r="B18" s="25">
        <f>'9.6 Budget information'!C7</f>
        <v>23600</v>
      </c>
      <c r="C18" s="25">
        <f>'9.6 Budget information'!D7</f>
        <v>25800</v>
      </c>
      <c r="D18" s="25">
        <f>'9.6 Budget information'!E7</f>
        <v>24300</v>
      </c>
      <c r="E18" s="25">
        <f>'9.6 Budget information'!F7</f>
        <v>25800</v>
      </c>
      <c r="F18" s="25">
        <f>'9.6 Budget information'!G7</f>
        <v>30200</v>
      </c>
      <c r="G18" s="25">
        <f>'9.6 Budget information'!H7</f>
        <v>30600</v>
      </c>
    </row>
    <row r="19" spans="1:7" ht="15.5" x14ac:dyDescent="0.35">
      <c r="A19" s="18" t="s">
        <v>79</v>
      </c>
      <c r="B19" s="25"/>
      <c r="C19" s="25">
        <v>150000</v>
      </c>
      <c r="D19" s="25"/>
      <c r="E19" s="25"/>
      <c r="F19" s="25"/>
      <c r="G19" s="25"/>
    </row>
    <row r="20" spans="1:7" ht="15.5" x14ac:dyDescent="0.35">
      <c r="A20" s="41" t="s">
        <v>80</v>
      </c>
      <c r="B20" s="42">
        <f>IF(B4&lt;0,(-B4*0.014),0)</f>
        <v>595</v>
      </c>
      <c r="C20" s="42">
        <f t="shared" ref="C20:G20" si="1">IF(C4&lt;0,(-C4*0.014),0)</f>
        <v>272.60519999999985</v>
      </c>
      <c r="D20" s="42">
        <f t="shared" si="1"/>
        <v>0</v>
      </c>
      <c r="E20" s="42">
        <f t="shared" si="1"/>
        <v>0</v>
      </c>
      <c r="F20" s="42">
        <f t="shared" si="1"/>
        <v>0</v>
      </c>
      <c r="G20" s="42">
        <f t="shared" si="1"/>
        <v>0</v>
      </c>
    </row>
    <row r="21" spans="1:7" ht="15.5" x14ac:dyDescent="0.35">
      <c r="A21" s="18" t="s">
        <v>81</v>
      </c>
      <c r="B21" s="25"/>
      <c r="C21" s="25"/>
      <c r="D21" s="25">
        <f>165000/(5*12)</f>
        <v>2750</v>
      </c>
      <c r="E21" s="25">
        <f t="shared" ref="E21:G21" si="2">165000/(5*12)</f>
        <v>2750</v>
      </c>
      <c r="F21" s="25">
        <f t="shared" si="2"/>
        <v>2750</v>
      </c>
      <c r="G21" s="25">
        <f t="shared" si="2"/>
        <v>2750</v>
      </c>
    </row>
    <row r="22" spans="1:7" ht="15.5" x14ac:dyDescent="0.35">
      <c r="A22" s="43" t="s">
        <v>42</v>
      </c>
      <c r="B22" s="44">
        <f>SUM(B16:B21)</f>
        <v>122545</v>
      </c>
      <c r="C22" s="44">
        <f t="shared" ref="C22:G22" si="3">SUM(C16:C21)</f>
        <v>279335.60519999999</v>
      </c>
      <c r="D22" s="44">
        <f t="shared" si="3"/>
        <v>133550</v>
      </c>
      <c r="E22" s="44">
        <f t="shared" si="3"/>
        <v>142365</v>
      </c>
      <c r="F22" s="44">
        <f t="shared" si="3"/>
        <v>159775</v>
      </c>
      <c r="G22" s="44">
        <f t="shared" si="3"/>
        <v>215010</v>
      </c>
    </row>
    <row r="23" spans="1:7" ht="15.5" x14ac:dyDescent="0.35">
      <c r="A23" s="18"/>
      <c r="B23" s="25"/>
      <c r="C23" s="25"/>
      <c r="D23" s="25"/>
      <c r="E23" s="25"/>
      <c r="F23" s="25"/>
      <c r="G23" s="25"/>
    </row>
    <row r="24" spans="1:7" ht="15.5" x14ac:dyDescent="0.35">
      <c r="A24" s="43" t="s">
        <v>43</v>
      </c>
      <c r="B24" s="44">
        <f t="shared" ref="B24:G24" si="4">B4+B14-B22</f>
        <v>-19471.799999999988</v>
      </c>
      <c r="C24" s="44">
        <f t="shared" si="4"/>
        <v>112.59480000002077</v>
      </c>
      <c r="D24" s="44">
        <f t="shared" si="4"/>
        <v>21900.626800000027</v>
      </c>
      <c r="E24" s="44">
        <f t="shared" si="4"/>
        <v>43238.582800000033</v>
      </c>
      <c r="F24" s="44">
        <f t="shared" si="4"/>
        <v>80714.638800000015</v>
      </c>
      <c r="G24" s="44">
        <f t="shared" si="4"/>
        <v>118528.37280000001</v>
      </c>
    </row>
  </sheetData>
  <conditionalFormatting sqref="B4:G4">
    <cfRule type="cellIs" dxfId="3" priority="4" operator="lessThan">
      <formula>0</formula>
    </cfRule>
  </conditionalFormatting>
  <conditionalFormatting sqref="B14:G14">
    <cfRule type="cellIs" dxfId="2" priority="3" operator="lessThan">
      <formula>0</formula>
    </cfRule>
  </conditionalFormatting>
  <conditionalFormatting sqref="B22:G22">
    <cfRule type="cellIs" dxfId="1" priority="2" operator="lessThan">
      <formula>0</formula>
    </cfRule>
  </conditionalFormatting>
  <conditionalFormatting sqref="B24:G2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9.3 Invoices</vt:lpstr>
      <vt:lpstr>9.3 Price List</vt:lpstr>
      <vt:lpstr>9.3 Cash budget</vt:lpstr>
      <vt:lpstr>9.6 Budget information</vt:lpstr>
      <vt:lpstr>9.6 Cash Budget</vt:lpstr>
      <vt:lpstr>'9.3 Price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Amos</dc:creator>
  <cp:lastModifiedBy>Sheriden Amos</cp:lastModifiedBy>
  <cp:lastPrinted>2021-12-10T11:52:23Z</cp:lastPrinted>
  <dcterms:created xsi:type="dcterms:W3CDTF">2016-06-26T16:38:57Z</dcterms:created>
  <dcterms:modified xsi:type="dcterms:W3CDTF">2021-12-10T11:53:16Z</dcterms:modified>
</cp:coreProperties>
</file>